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1435" windowHeight="12525" activeTab="0"/>
  </bookViews>
  <sheets>
    <sheet name="Sheet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Ryan MacGregor</author>
  </authors>
  <commentList>
    <comment ref="M28" authorId="0">
      <text>
        <r>
          <rPr>
            <sz val="8"/>
            <rFont val="Tahoma"/>
            <family val="2"/>
          </rPr>
          <t>There is no debt in the terminal year. Calculated as t*Debt*Re*(1+g)/(Re-g)^2, where t=tax rate, Debt=debt in terminal year, Re=required return on equity, and g=terminal value growth rate.</t>
        </r>
      </text>
    </comment>
  </commentList>
</comments>
</file>

<file path=xl/sharedStrings.xml><?xml version="1.0" encoding="utf-8"?>
<sst xmlns="http://schemas.openxmlformats.org/spreadsheetml/2006/main" count="24" uniqueCount="24">
  <si>
    <t>EBIT</t>
  </si>
  <si>
    <t>Less: Taxes</t>
  </si>
  <si>
    <t>Tax Rate</t>
  </si>
  <si>
    <t>EBIAT</t>
  </si>
  <si>
    <t>Plus: D&amp;A</t>
  </si>
  <si>
    <t>Less: Capex</t>
  </si>
  <si>
    <t>Less: Change in NWC</t>
  </si>
  <si>
    <t>Free Cash Flow</t>
  </si>
  <si>
    <t>CAPM Discount Rate</t>
  </si>
  <si>
    <t>Terminal Growth Rate</t>
  </si>
  <si>
    <t>Sum of FCF + TV</t>
  </si>
  <si>
    <t>Discount Factor</t>
  </si>
  <si>
    <t>PV of FCF + TV</t>
  </si>
  <si>
    <t>Sum of PV of FCF + TV</t>
  </si>
  <si>
    <t>Total ITS Used</t>
  </si>
  <si>
    <t>Interest Expense</t>
  </si>
  <si>
    <t>TV of ITS</t>
  </si>
  <si>
    <t>Sum of ITS Used + TV ITS</t>
  </si>
  <si>
    <t>PV of ITS Used + TV ITS</t>
  </si>
  <si>
    <t>Sum of PV of ITS Used + TV ITS</t>
  </si>
  <si>
    <t>Interest Tax Shields</t>
  </si>
  <si>
    <t>FCF</t>
  </si>
  <si>
    <t>Adjusted Present Value</t>
  </si>
  <si>
    <t>TV of FCF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</si>
</sst>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ar &quot;0"/>
    <numFmt numFmtId="165" formatCode="0.00_);\(0.00\)"/>
    <numFmt numFmtId="166" formatCode="0.0%_);\(0.0%\);0.0%_);@_)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5" fontId="4" fillId="0" borderId="0" xfId="0" applyNumberFormat="1" applyFont="1" applyBorder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5" fontId="0" fillId="0" borderId="1" xfId="0" applyNumberFormat="1" applyBorder="1" applyAlignment="1">
      <alignment horizontal="centerContinuous"/>
    </xf>
    <xf numFmtId="5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4" width="8.7109375" style="0" customWidth="1"/>
  </cols>
  <sheetData>
    <row r="1" spans="1:4" ht="12.75">
      <c r="A1" t="s">
        <v>2</v>
      </c>
      <c r="D1" s="12">
        <v>0.35</v>
      </c>
    </row>
    <row r="2" spans="1:4" ht="12.75">
      <c r="A2" t="s">
        <v>9</v>
      </c>
      <c r="D2" s="12">
        <v>0.03</v>
      </c>
    </row>
    <row r="3" spans="1:4" ht="12.75">
      <c r="A3" t="s">
        <v>8</v>
      </c>
      <c r="D3" s="12">
        <v>0.13</v>
      </c>
    </row>
    <row r="4" spans="5:13" ht="12.75">
      <c r="E4" s="1">
        <v>0</v>
      </c>
      <c r="G4" s="2">
        <f>E4+1</f>
        <v>1</v>
      </c>
      <c r="I4" s="2">
        <f>G4+1</f>
        <v>2</v>
      </c>
      <c r="K4" s="2">
        <f>I4+1</f>
        <v>3</v>
      </c>
      <c r="M4" s="2">
        <f>K4+1</f>
        <v>4</v>
      </c>
    </row>
    <row r="5" spans="5:13" ht="4.5" customHeight="1">
      <c r="E5" s="20"/>
      <c r="G5" s="21"/>
      <c r="I5" s="21"/>
      <c r="K5" s="21"/>
      <c r="M5" s="21"/>
    </row>
    <row r="6" spans="1:13" ht="12.75" customHeight="1">
      <c r="A6" t="s">
        <v>11</v>
      </c>
      <c r="E6" s="11">
        <f>1/(1+$D$3)^E$4</f>
        <v>1</v>
      </c>
      <c r="F6" s="4"/>
      <c r="G6" s="11">
        <f>1/(1+$D$3)^G$4</f>
        <v>0.8849557522123894</v>
      </c>
      <c r="I6" s="11">
        <f>1/(1+$D$3)^I$4</f>
        <v>0.7831466833737961</v>
      </c>
      <c r="K6" s="11">
        <f>1/(1+$D$3)^K$4</f>
        <v>0.6930501622776958</v>
      </c>
      <c r="M6" s="11">
        <f>1/(1+$D$3)^M$4</f>
        <v>0.6133187276793768</v>
      </c>
    </row>
    <row r="8" spans="1:13" ht="12.75" customHeight="1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4.5" customHeight="1"/>
    <row r="10" spans="1:13" ht="12.75" customHeight="1">
      <c r="A10" t="s">
        <v>0</v>
      </c>
      <c r="E10" s="5">
        <v>788</v>
      </c>
      <c r="F10" s="6"/>
      <c r="G10" s="5">
        <v>2333.72</v>
      </c>
      <c r="H10" s="6"/>
      <c r="I10" s="5">
        <v>1932.686</v>
      </c>
      <c r="J10" s="6"/>
      <c r="K10" s="5">
        <v>1990.666</v>
      </c>
      <c r="L10" s="6"/>
      <c r="M10" s="5">
        <v>2050.386</v>
      </c>
    </row>
    <row r="11" spans="1:13" ht="12.75">
      <c r="A11" t="s">
        <v>1</v>
      </c>
      <c r="E11" s="8">
        <f>-E10*$D$1</f>
        <v>-275.79999999999995</v>
      </c>
      <c r="F11" s="7"/>
      <c r="G11" s="8">
        <f>-G10*$D$1</f>
        <v>-816.8019999999999</v>
      </c>
      <c r="H11" s="7"/>
      <c r="I11" s="8">
        <f>-I10*$D$1</f>
        <v>-676.4400999999999</v>
      </c>
      <c r="J11" s="7"/>
      <c r="K11" s="8">
        <f>-K10*$D$1</f>
        <v>-696.7330999999999</v>
      </c>
      <c r="L11" s="7"/>
      <c r="M11" s="8">
        <f>-M10*$D$1</f>
        <v>-717.6351</v>
      </c>
    </row>
    <row r="12" spans="2:13" ht="12.75">
      <c r="B12" t="s">
        <v>3</v>
      </c>
      <c r="E12" s="6">
        <f>SUM(E10:E11)</f>
        <v>512.2</v>
      </c>
      <c r="G12" s="6">
        <f>SUM(G10:G11)</f>
        <v>1516.918</v>
      </c>
      <c r="I12" s="6">
        <f>SUM(I10:I11)</f>
        <v>1256.2459</v>
      </c>
      <c r="K12" s="6">
        <f>SUM(K10:K11)</f>
        <v>1293.9329</v>
      </c>
      <c r="M12" s="6">
        <f>SUM(M10:M11)</f>
        <v>1332.7509</v>
      </c>
    </row>
    <row r="13" spans="1:13" ht="12.75">
      <c r="A13" t="s">
        <v>4</v>
      </c>
      <c r="E13" s="9">
        <v>2014</v>
      </c>
      <c r="G13" s="9">
        <v>2123</v>
      </c>
      <c r="I13" s="9">
        <v>2219</v>
      </c>
      <c r="K13" s="9">
        <v>2302</v>
      </c>
      <c r="M13" s="9">
        <v>2398</v>
      </c>
    </row>
    <row r="14" spans="1:13" ht="12.75">
      <c r="A14" t="s">
        <v>5</v>
      </c>
      <c r="E14" s="9">
        <v>-1873</v>
      </c>
      <c r="G14" s="9">
        <v>-481</v>
      </c>
      <c r="I14" s="9">
        <v>-499</v>
      </c>
      <c r="K14" s="9">
        <v>-526</v>
      </c>
      <c r="M14" s="9">
        <v>-552</v>
      </c>
    </row>
    <row r="15" spans="1:13" ht="12.75">
      <c r="A15" t="s">
        <v>6</v>
      </c>
      <c r="E15" s="10">
        <v>-932</v>
      </c>
      <c r="G15" s="10">
        <v>-550</v>
      </c>
      <c r="I15" s="10">
        <v>-563</v>
      </c>
      <c r="K15" s="10">
        <v>-573</v>
      </c>
      <c r="M15" s="10">
        <v>-581</v>
      </c>
    </row>
    <row r="16" spans="2:13" ht="12.75">
      <c r="B16" t="s">
        <v>21</v>
      </c>
      <c r="E16" s="6">
        <f>SUM(E12:E15)</f>
        <v>-278.8000000000002</v>
      </c>
      <c r="G16" s="6">
        <f>SUM(G12:G15)</f>
        <v>2608.9179999999997</v>
      </c>
      <c r="I16" s="6">
        <f>SUM(I12:I15)</f>
        <v>2413.2459</v>
      </c>
      <c r="K16" s="6">
        <f>SUM(K12:K15)</f>
        <v>2496.9329</v>
      </c>
      <c r="M16" s="6">
        <f>SUM(M12:M15)</f>
        <v>2597.7509</v>
      </c>
    </row>
    <row r="17" spans="1:13" ht="12.75">
      <c r="A17" t="s">
        <v>23</v>
      </c>
      <c r="E17" s="3"/>
      <c r="G17" s="3"/>
      <c r="I17" s="3"/>
      <c r="K17" s="3"/>
      <c r="M17" s="8">
        <f>M16*(1+D2)/(D3-D2)</f>
        <v>26756.83427</v>
      </c>
    </row>
    <row r="18" spans="2:13" ht="12.75">
      <c r="B18" t="s">
        <v>10</v>
      </c>
      <c r="E18" s="6">
        <f>SUM(E16:E17)</f>
        <v>-278.8000000000002</v>
      </c>
      <c r="G18" s="6">
        <f>SUM(G16:G17)</f>
        <v>2608.9179999999997</v>
      </c>
      <c r="I18" s="6">
        <f>SUM(I16:I17)</f>
        <v>2413.2459</v>
      </c>
      <c r="K18" s="6">
        <f>SUM(K16:K17)</f>
        <v>2496.9329</v>
      </c>
      <c r="M18" s="6">
        <f>SUM(M16:M17)</f>
        <v>29354.58517</v>
      </c>
    </row>
    <row r="19" ht="4.5" customHeight="1"/>
    <row r="20" spans="1:13" ht="12.75" customHeight="1">
      <c r="A20" t="s">
        <v>12</v>
      </c>
      <c r="E20" s="19">
        <f>E6*E18</f>
        <v>-278.8000000000002</v>
      </c>
      <c r="G20" s="19">
        <f>G6*G18</f>
        <v>2308.7769911504424</v>
      </c>
      <c r="I20" s="19">
        <f>I6*I18</f>
        <v>1889.9255227504116</v>
      </c>
      <c r="K20" s="19">
        <f>K6*K18</f>
        <v>1730.4997515415173</v>
      </c>
      <c r="M20" s="19">
        <f>M6*M18</f>
        <v>18003.7168280203</v>
      </c>
    </row>
    <row r="21" spans="2:5" s="22" customFormat="1" ht="12.75">
      <c r="B21" s="22" t="s">
        <v>13</v>
      </c>
      <c r="E21" s="23">
        <f>SUM(E20:M20)</f>
        <v>23654.119093462672</v>
      </c>
    </row>
    <row r="22" ht="12.75">
      <c r="E22" s="6"/>
    </row>
    <row r="23" spans="1:13" ht="12.75">
      <c r="A23" s="16" t="s">
        <v>20</v>
      </c>
      <c r="B23" s="17"/>
      <c r="C23" s="17"/>
      <c r="D23" s="17"/>
      <c r="E23" s="18"/>
      <c r="F23" s="17"/>
      <c r="G23" s="17"/>
      <c r="H23" s="17"/>
      <c r="I23" s="17"/>
      <c r="J23" s="17"/>
      <c r="K23" s="17"/>
      <c r="L23" s="17"/>
      <c r="M23" s="17"/>
    </row>
    <row r="24" ht="4.5" customHeight="1"/>
    <row r="25" spans="1:13" ht="12.75" customHeight="1">
      <c r="A25" t="s">
        <v>15</v>
      </c>
      <c r="E25" s="5">
        <v>316</v>
      </c>
      <c r="F25" s="6"/>
      <c r="G25" s="5">
        <v>124</v>
      </c>
      <c r="H25" s="6"/>
      <c r="I25" s="5">
        <v>25</v>
      </c>
      <c r="J25" s="6"/>
      <c r="K25" s="5">
        <v>0</v>
      </c>
      <c r="L25" s="6"/>
      <c r="M25" s="5">
        <v>0</v>
      </c>
    </row>
    <row r="26" ht="4.5" customHeight="1"/>
    <row r="27" spans="1:13" ht="12.75">
      <c r="A27" t="s">
        <v>14</v>
      </c>
      <c r="E27" s="6">
        <f>MIN($D$1*E25,-E11)</f>
        <v>110.6</v>
      </c>
      <c r="G27" s="6">
        <f>MIN($D$1*G25,-G11)</f>
        <v>43.4</v>
      </c>
      <c r="I27" s="6">
        <f>MIN($D$1*I25,-I11)</f>
        <v>8.75</v>
      </c>
      <c r="K27" s="6">
        <f>MIN($D$1*K25,-K11)</f>
        <v>0</v>
      </c>
      <c r="M27" s="6">
        <f>MIN($D$1*M25,-M11)</f>
        <v>0</v>
      </c>
    </row>
    <row r="28" spans="1:13" ht="12.75">
      <c r="A28" t="s">
        <v>16</v>
      </c>
      <c r="E28" s="3"/>
      <c r="G28" s="3"/>
      <c r="I28" s="3"/>
      <c r="K28" s="3"/>
      <c r="M28" s="10">
        <v>0</v>
      </c>
    </row>
    <row r="29" spans="2:13" ht="12.75">
      <c r="B29" t="s">
        <v>17</v>
      </c>
      <c r="E29" s="6">
        <f>SUM(E27:E28)</f>
        <v>110.6</v>
      </c>
      <c r="G29" s="6">
        <f>SUM(G27:G28)</f>
        <v>43.4</v>
      </c>
      <c r="I29" s="6">
        <f>SUM(I27:I28)</f>
        <v>8.75</v>
      </c>
      <c r="K29" s="6">
        <f>SUM(K27:K28)</f>
        <v>0</v>
      </c>
      <c r="M29" s="6">
        <f>SUM(M27:M28)</f>
        <v>0</v>
      </c>
    </row>
    <row r="30" ht="4.5" customHeight="1"/>
    <row r="31" spans="1:13" ht="12.75" customHeight="1">
      <c r="A31" t="s">
        <v>18</v>
      </c>
      <c r="E31" s="19">
        <f>E29*E6</f>
        <v>110.6</v>
      </c>
      <c r="G31" s="19">
        <f>G29*G6</f>
        <v>38.4070796460177</v>
      </c>
      <c r="I31" s="19">
        <f>I29*I6</f>
        <v>6.852533479520716</v>
      </c>
      <c r="K31" s="19">
        <f>K29*K6</f>
        <v>0</v>
      </c>
      <c r="M31" s="19">
        <f>M29*M6</f>
        <v>0</v>
      </c>
    </row>
    <row r="32" spans="2:5" s="22" customFormat="1" ht="12.75">
      <c r="B32" s="22" t="s">
        <v>19</v>
      </c>
      <c r="E32" s="23">
        <f>SUM(E31:M31)</f>
        <v>155.85961312553843</v>
      </c>
    </row>
    <row r="33" ht="12.75">
      <c r="E33" s="13"/>
    </row>
    <row r="34" spans="1:5" s="14" customFormat="1" ht="12.75">
      <c r="A34" s="14" t="s">
        <v>22</v>
      </c>
      <c r="E34" s="15">
        <f>E21+E32</f>
        <v>23809.978706588212</v>
      </c>
    </row>
  </sheetData>
  <printOptions/>
  <pageMargins left="0.75" right="0.75" top="1" bottom="1" header="0.5" footer="0.5"/>
  <pageSetup horizontalDpi="300" verticalDpi="300" orientation="portrait" paperSize="11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2009-06-04T01:01:34Z</dcterms:created>
  <dcterms:modified xsi:type="dcterms:W3CDTF">2009-06-04T14:41:26Z</dcterms:modified>
  <cp:category/>
  <cp:version/>
  <cp:contentType/>
  <cp:contentStatus/>
</cp:coreProperties>
</file>