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Shared drives\Courses &amp; Programs\109 Macabacus Specialization\5. Build a Presentation with Macabacus\Downloads\Downloadable Materials 2\"/>
    </mc:Choice>
  </mc:AlternateContent>
  <xr:revisionPtr revIDLastSave="0" documentId="13_ncr:1_{FCD7366A-75E4-4EC6-A128-23FF2D402FA2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Cover" sheetId="2" r:id="rId1"/>
    <sheet name="Summary" sheetId="3" r:id="rId2"/>
    <sheet name="Trading" sheetId="4" r:id="rId3"/>
    <sheet name="Precedents" sheetId="9" r:id="rId4"/>
    <sheet name="DCF" sheetId="6" r:id="rId5"/>
    <sheet name="Segments" sheetId="7" r:id="rId6"/>
    <sheet name="Price" sheetId="8" r:id="rId7"/>
  </sheets>
  <definedNames>
    <definedName name="_xlnm.Print_Area" localSheetId="0">Cover!$B$2:$P$41</definedName>
    <definedName name="_xlnm.Print_Area" localSheetId="4">DCF!$B$5:$Q$43,DCF!$B$46:$Q$78,DCF!$B$81:$Q$113,DCF!$B$116:$Q$148,DCF!$B$151:$Q$190,DCF!$B$193:$P$224</definedName>
    <definedName name="_xlnm.Print_Area" localSheetId="3">Precedents!$B$5:$K$28</definedName>
    <definedName name="_xlnm.Print_Area" localSheetId="6">Price!$B$5:$O$39</definedName>
    <definedName name="_xlnm.Print_Area" localSheetId="5">Segments!$B$5:$M$36</definedName>
    <definedName name="_xlnm.Print_Area" localSheetId="1">Summary!$B$5:$L$34</definedName>
    <definedName name="_xlnm.Print_Area" localSheetId="2">Trading!$B$5:$K$28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9" l="1"/>
  <c r="I20" i="9" s="1"/>
  <c r="J9" i="9"/>
  <c r="I10" i="9"/>
  <c r="J10" i="9"/>
  <c r="I11" i="9"/>
  <c r="J11" i="9"/>
  <c r="I12" i="9"/>
  <c r="I21" i="9" s="1"/>
  <c r="J12" i="9"/>
  <c r="I13" i="9"/>
  <c r="J13" i="9"/>
  <c r="I14" i="9"/>
  <c r="J14" i="9"/>
  <c r="M14" i="9"/>
  <c r="G19" i="9"/>
  <c r="G21" i="9" s="1"/>
  <c r="I19" i="9"/>
  <c r="O19" i="9" s="1"/>
  <c r="Q1110" i="8"/>
  <c r="Q1109" i="8" s="1"/>
  <c r="Q1108" i="8" s="1"/>
  <c r="Q1107" i="8" s="1"/>
  <c r="Q1106" i="8" s="1"/>
  <c r="Q1105" i="8" s="1"/>
  <c r="Q1104" i="8" s="1"/>
  <c r="Q1103" i="8" s="1"/>
  <c r="Q1102" i="8" s="1"/>
  <c r="Q1101" i="8" s="1"/>
  <c r="Q1100" i="8" s="1"/>
  <c r="Q1099" i="8" s="1"/>
  <c r="Q1098" i="8" s="1"/>
  <c r="Q1097" i="8" s="1"/>
  <c r="Q1096" i="8" s="1"/>
  <c r="Q1095" i="8" s="1"/>
  <c r="Q1094" i="8" s="1"/>
  <c r="Q1093" i="8" s="1"/>
  <c r="Q1092" i="8" s="1"/>
  <c r="Q1091" i="8" s="1"/>
  <c r="Q1090" i="8" s="1"/>
  <c r="Q1089" i="8" s="1"/>
  <c r="Q1088" i="8" s="1"/>
  <c r="Q1087" i="8" s="1"/>
  <c r="Q1086" i="8" s="1"/>
  <c r="Q1085" i="8" s="1"/>
  <c r="Q1084" i="8" s="1"/>
  <c r="Q1083" i="8" s="1"/>
  <c r="Q1082" i="8" s="1"/>
  <c r="Q1081" i="8" s="1"/>
  <c r="Q1080" i="8" s="1"/>
  <c r="Q1079" i="8" s="1"/>
  <c r="Q1078" i="8" s="1"/>
  <c r="Q1077" i="8" s="1"/>
  <c r="Q1076" i="8" s="1"/>
  <c r="Q1075" i="8" s="1"/>
  <c r="Q1074" i="8" s="1"/>
  <c r="Q1073" i="8" s="1"/>
  <c r="Q1072" i="8" s="1"/>
  <c r="Q1071" i="8" s="1"/>
  <c r="Q1070" i="8" s="1"/>
  <c r="Q1069" i="8" s="1"/>
  <c r="Q1068" i="8" s="1"/>
  <c r="Q1067" i="8" s="1"/>
  <c r="Q1066" i="8" s="1"/>
  <c r="Q1065" i="8" s="1"/>
  <c r="Q1064" i="8" s="1"/>
  <c r="Q1063" i="8" s="1"/>
  <c r="Q1062" i="8" s="1"/>
  <c r="Q1061" i="8" s="1"/>
  <c r="Q1060" i="8" s="1"/>
  <c r="Q1059" i="8" s="1"/>
  <c r="Q1058" i="8" s="1"/>
  <c r="Q1057" i="8" s="1"/>
  <c r="Q1056" i="8" s="1"/>
  <c r="Q1055" i="8" s="1"/>
  <c r="Q1054" i="8" s="1"/>
  <c r="Q1053" i="8" s="1"/>
  <c r="Q1052" i="8" s="1"/>
  <c r="Q1051" i="8" s="1"/>
  <c r="Q1050" i="8" s="1"/>
  <c r="Q1049" i="8" s="1"/>
  <c r="Q1048" i="8" s="1"/>
  <c r="Q1047" i="8" s="1"/>
  <c r="Q1046" i="8" s="1"/>
  <c r="Q1045" i="8" s="1"/>
  <c r="Q1044" i="8" s="1"/>
  <c r="Q1043" i="8" s="1"/>
  <c r="Q1042" i="8" s="1"/>
  <c r="Q1041" i="8" s="1"/>
  <c r="Q1040" i="8" s="1"/>
  <c r="Q1039" i="8" s="1"/>
  <c r="Q1038" i="8" s="1"/>
  <c r="Q1037" i="8" s="1"/>
  <c r="Q1036" i="8" s="1"/>
  <c r="Q1035" i="8" s="1"/>
  <c r="Q1034" i="8" s="1"/>
  <c r="Q1033" i="8" s="1"/>
  <c r="Q1032" i="8" s="1"/>
  <c r="Q1031" i="8" s="1"/>
  <c r="Q1030" i="8" s="1"/>
  <c r="Q1029" i="8" s="1"/>
  <c r="Q1028" i="8" s="1"/>
  <c r="Q1027" i="8" s="1"/>
  <c r="Q1026" i="8" s="1"/>
  <c r="Q1025" i="8" s="1"/>
  <c r="Q1024" i="8" s="1"/>
  <c r="Q1023" i="8" s="1"/>
  <c r="Q1022" i="8" s="1"/>
  <c r="Q1021" i="8" s="1"/>
  <c r="Q1020" i="8" s="1"/>
  <c r="Q1019" i="8" s="1"/>
  <c r="Q1018" i="8" s="1"/>
  <c r="Q1017" i="8" s="1"/>
  <c r="Q1016" i="8" s="1"/>
  <c r="Q1015" i="8" s="1"/>
  <c r="Q1014" i="8" s="1"/>
  <c r="Q1013" i="8" s="1"/>
  <c r="Q1012" i="8" s="1"/>
  <c r="Q1011" i="8" s="1"/>
  <c r="Q1010" i="8" s="1"/>
  <c r="Q1009" i="8" s="1"/>
  <c r="Q1008" i="8" s="1"/>
  <c r="Q1007" i="8" s="1"/>
  <c r="Q1006" i="8" s="1"/>
  <c r="Q1005" i="8" s="1"/>
  <c r="Q1004" i="8" s="1"/>
  <c r="Q1003" i="8" s="1"/>
  <c r="Q1002" i="8" s="1"/>
  <c r="Q1001" i="8" s="1"/>
  <c r="Q1000" i="8" s="1"/>
  <c r="Q999" i="8" s="1"/>
  <c r="Q998" i="8" s="1"/>
  <c r="Q997" i="8" s="1"/>
  <c r="Q996" i="8" s="1"/>
  <c r="Q995" i="8" s="1"/>
  <c r="Q994" i="8" s="1"/>
  <c r="Q993" i="8" s="1"/>
  <c r="Q992" i="8" s="1"/>
  <c r="Q991" i="8" s="1"/>
  <c r="Q990" i="8" s="1"/>
  <c r="Q989" i="8" s="1"/>
  <c r="Q988" i="8" s="1"/>
  <c r="Q987" i="8" s="1"/>
  <c r="Q986" i="8" s="1"/>
  <c r="Q985" i="8" s="1"/>
  <c r="Q984" i="8" s="1"/>
  <c r="Q983" i="8" s="1"/>
  <c r="Q982" i="8" s="1"/>
  <c r="Q981" i="8" s="1"/>
  <c r="Q980" i="8" s="1"/>
  <c r="Q979" i="8" s="1"/>
  <c r="Q978" i="8" s="1"/>
  <c r="Q977" i="8" s="1"/>
  <c r="Q976" i="8" s="1"/>
  <c r="Q975" i="8" s="1"/>
  <c r="Q974" i="8" s="1"/>
  <c r="Q973" i="8" s="1"/>
  <c r="Q972" i="8" s="1"/>
  <c r="Q971" i="8" s="1"/>
  <c r="Q970" i="8" s="1"/>
  <c r="Q969" i="8" s="1"/>
  <c r="Q968" i="8" s="1"/>
  <c r="Q967" i="8" s="1"/>
  <c r="Q966" i="8" s="1"/>
  <c r="Q965" i="8" s="1"/>
  <c r="Q964" i="8" s="1"/>
  <c r="Q963" i="8" s="1"/>
  <c r="Q962" i="8" s="1"/>
  <c r="Q961" i="8" s="1"/>
  <c r="Q960" i="8" s="1"/>
  <c r="Q959" i="8" s="1"/>
  <c r="Q958" i="8" s="1"/>
  <c r="Q957" i="8" s="1"/>
  <c r="Q956" i="8" s="1"/>
  <c r="Q955" i="8" s="1"/>
  <c r="Q954" i="8" s="1"/>
  <c r="Q953" i="8" s="1"/>
  <c r="Q952" i="8" s="1"/>
  <c r="Q951" i="8" s="1"/>
  <c r="Q950" i="8" s="1"/>
  <c r="Q949" i="8" s="1"/>
  <c r="Q948" i="8" s="1"/>
  <c r="Q947" i="8" s="1"/>
  <c r="Q946" i="8" s="1"/>
  <c r="Q945" i="8" s="1"/>
  <c r="Q944" i="8" s="1"/>
  <c r="Q943" i="8" s="1"/>
  <c r="Q942" i="8" s="1"/>
  <c r="Q941" i="8" s="1"/>
  <c r="Q940" i="8" s="1"/>
  <c r="Q939" i="8" s="1"/>
  <c r="Q938" i="8" s="1"/>
  <c r="Q937" i="8" s="1"/>
  <c r="Q936" i="8" s="1"/>
  <c r="Q935" i="8" s="1"/>
  <c r="Q934" i="8" s="1"/>
  <c r="Q933" i="8" s="1"/>
  <c r="Q932" i="8" s="1"/>
  <c r="Q931" i="8" s="1"/>
  <c r="Q930" i="8" s="1"/>
  <c r="Q929" i="8" s="1"/>
  <c r="Q928" i="8" s="1"/>
  <c r="Q927" i="8" s="1"/>
  <c r="Q926" i="8" s="1"/>
  <c r="Q925" i="8" s="1"/>
  <c r="Q924" i="8" s="1"/>
  <c r="Q923" i="8" s="1"/>
  <c r="Q922" i="8" s="1"/>
  <c r="Q921" i="8" s="1"/>
  <c r="Q920" i="8" s="1"/>
  <c r="Q919" i="8" s="1"/>
  <c r="Q918" i="8" s="1"/>
  <c r="Q917" i="8" s="1"/>
  <c r="Q916" i="8" s="1"/>
  <c r="Q915" i="8" s="1"/>
  <c r="Q914" i="8" s="1"/>
  <c r="Q913" i="8" s="1"/>
  <c r="Q912" i="8" s="1"/>
  <c r="Q911" i="8" s="1"/>
  <c r="Q910" i="8" s="1"/>
  <c r="Q909" i="8" s="1"/>
  <c r="Q908" i="8" s="1"/>
  <c r="Q907" i="8" s="1"/>
  <c r="Q906" i="8" s="1"/>
  <c r="Q905" i="8" s="1"/>
  <c r="Q904" i="8" s="1"/>
  <c r="Q903" i="8" s="1"/>
  <c r="Q902" i="8" s="1"/>
  <c r="Q901" i="8" s="1"/>
  <c r="Q900" i="8" s="1"/>
  <c r="Q899" i="8" s="1"/>
  <c r="Q898" i="8" s="1"/>
  <c r="Q897" i="8" s="1"/>
  <c r="Q896" i="8" s="1"/>
  <c r="Q895" i="8" s="1"/>
  <c r="Q894" i="8" s="1"/>
  <c r="Q893" i="8" s="1"/>
  <c r="Q892" i="8" s="1"/>
  <c r="Q891" i="8" s="1"/>
  <c r="Q890" i="8" s="1"/>
  <c r="Q889" i="8" s="1"/>
  <c r="Q888" i="8" s="1"/>
  <c r="Q887" i="8" s="1"/>
  <c r="Q886" i="8" s="1"/>
  <c r="Q885" i="8" s="1"/>
  <c r="Q884" i="8" s="1"/>
  <c r="Q883" i="8" s="1"/>
  <c r="Q882" i="8" s="1"/>
  <c r="Q881" i="8" s="1"/>
  <c r="Q880" i="8" s="1"/>
  <c r="Q879" i="8" s="1"/>
  <c r="Q878" i="8" s="1"/>
  <c r="Q877" i="8" s="1"/>
  <c r="Q876" i="8" s="1"/>
  <c r="Q875" i="8" s="1"/>
  <c r="Q874" i="8" s="1"/>
  <c r="Q873" i="8" s="1"/>
  <c r="Q872" i="8" s="1"/>
  <c r="Q871" i="8" s="1"/>
  <c r="Q870" i="8" s="1"/>
  <c r="Q869" i="8" s="1"/>
  <c r="Q868" i="8" s="1"/>
  <c r="Q867" i="8" s="1"/>
  <c r="Q866" i="8" s="1"/>
  <c r="Q865" i="8" s="1"/>
  <c r="Q864" i="8" s="1"/>
  <c r="Q863" i="8" s="1"/>
  <c r="Q862" i="8" s="1"/>
  <c r="Q861" i="8" s="1"/>
  <c r="Q860" i="8" s="1"/>
  <c r="Q859" i="8" s="1"/>
  <c r="Q858" i="8" s="1"/>
  <c r="Q857" i="8" s="1"/>
  <c r="Q856" i="8" s="1"/>
  <c r="Q855" i="8" s="1"/>
  <c r="Q854" i="8" s="1"/>
  <c r="Q853" i="8" s="1"/>
  <c r="Q852" i="8" s="1"/>
  <c r="Q851" i="8" s="1"/>
  <c r="Q850" i="8" s="1"/>
  <c r="Q849" i="8" s="1"/>
  <c r="Q848" i="8" s="1"/>
  <c r="Q847" i="8" s="1"/>
  <c r="Q846" i="8" s="1"/>
  <c r="Q845" i="8" s="1"/>
  <c r="Q844" i="8" s="1"/>
  <c r="Q843" i="8" s="1"/>
  <c r="Q842" i="8" s="1"/>
  <c r="Q841" i="8" s="1"/>
  <c r="Q840" i="8" s="1"/>
  <c r="Q839" i="8" s="1"/>
  <c r="Q838" i="8" s="1"/>
  <c r="Q837" i="8" s="1"/>
  <c r="Q836" i="8" s="1"/>
  <c r="Q835" i="8" s="1"/>
  <c r="Q834" i="8" s="1"/>
  <c r="Q833" i="8" s="1"/>
  <c r="Q832" i="8" s="1"/>
  <c r="Q831" i="8" s="1"/>
  <c r="Q830" i="8" s="1"/>
  <c r="Q829" i="8" s="1"/>
  <c r="Q828" i="8" s="1"/>
  <c r="Q827" i="8" s="1"/>
  <c r="Q826" i="8" s="1"/>
  <c r="Q825" i="8" s="1"/>
  <c r="Q824" i="8" s="1"/>
  <c r="Q823" i="8" s="1"/>
  <c r="Q822" i="8" s="1"/>
  <c r="Q821" i="8" s="1"/>
  <c r="Q820" i="8" s="1"/>
  <c r="Q819" i="8" s="1"/>
  <c r="Q818" i="8" s="1"/>
  <c r="Q817" i="8" s="1"/>
  <c r="Q816" i="8" s="1"/>
  <c r="Q815" i="8" s="1"/>
  <c r="Q814" i="8" s="1"/>
  <c r="Q813" i="8" s="1"/>
  <c r="Q812" i="8" s="1"/>
  <c r="Q811" i="8" s="1"/>
  <c r="Q810" i="8" s="1"/>
  <c r="Q809" i="8" s="1"/>
  <c r="Q808" i="8" s="1"/>
  <c r="Q807" i="8" s="1"/>
  <c r="Q806" i="8" s="1"/>
  <c r="Q805" i="8" s="1"/>
  <c r="Q804" i="8" s="1"/>
  <c r="Q803" i="8" s="1"/>
  <c r="Q802" i="8" s="1"/>
  <c r="Q801" i="8" s="1"/>
  <c r="Q800" i="8" s="1"/>
  <c r="Q799" i="8" s="1"/>
  <c r="Q798" i="8" s="1"/>
  <c r="Q797" i="8" s="1"/>
  <c r="Q796" i="8" s="1"/>
  <c r="Q795" i="8" s="1"/>
  <c r="Q794" i="8" s="1"/>
  <c r="Q793" i="8" s="1"/>
  <c r="Q792" i="8" s="1"/>
  <c r="Q791" i="8" s="1"/>
  <c r="Q790" i="8" s="1"/>
  <c r="Q789" i="8" s="1"/>
  <c r="Q788" i="8" s="1"/>
  <c r="Q787" i="8" s="1"/>
  <c r="Q786" i="8" s="1"/>
  <c r="Q785" i="8" s="1"/>
  <c r="Q784" i="8" s="1"/>
  <c r="Q783" i="8" s="1"/>
  <c r="Q782" i="8" s="1"/>
  <c r="Q781" i="8" s="1"/>
  <c r="Q780" i="8" s="1"/>
  <c r="Q779" i="8" s="1"/>
  <c r="Q778" i="8" s="1"/>
  <c r="Q777" i="8" s="1"/>
  <c r="Q776" i="8" s="1"/>
  <c r="Q775" i="8" s="1"/>
  <c r="Q774" i="8" s="1"/>
  <c r="Q773" i="8" s="1"/>
  <c r="Q772" i="8" s="1"/>
  <c r="Q771" i="8" s="1"/>
  <c r="Q770" i="8" s="1"/>
  <c r="Q769" i="8" s="1"/>
  <c r="Q768" i="8" s="1"/>
  <c r="Q767" i="8" s="1"/>
  <c r="Q766" i="8" s="1"/>
  <c r="Q765" i="8" s="1"/>
  <c r="Q764" i="8" s="1"/>
  <c r="Q763" i="8" s="1"/>
  <c r="Q762" i="8" s="1"/>
  <c r="Q761" i="8" s="1"/>
  <c r="Q760" i="8" s="1"/>
  <c r="Q759" i="8" s="1"/>
  <c r="Q758" i="8" s="1"/>
  <c r="Q757" i="8" s="1"/>
  <c r="Q756" i="8" s="1"/>
  <c r="Q755" i="8" s="1"/>
  <c r="Q754" i="8" s="1"/>
  <c r="Q753" i="8" s="1"/>
  <c r="Q752" i="8" s="1"/>
  <c r="Q751" i="8" s="1"/>
  <c r="Q750" i="8" s="1"/>
  <c r="Q749" i="8" s="1"/>
  <c r="Q748" i="8" s="1"/>
  <c r="Q747" i="8" s="1"/>
  <c r="Q746" i="8" s="1"/>
  <c r="Q745" i="8" s="1"/>
  <c r="Q744" i="8" s="1"/>
  <c r="Q743" i="8" s="1"/>
  <c r="Q742" i="8" s="1"/>
  <c r="Q741" i="8" s="1"/>
  <c r="Q740" i="8" s="1"/>
  <c r="Q739" i="8" s="1"/>
  <c r="Q738" i="8" s="1"/>
  <c r="Q737" i="8" s="1"/>
  <c r="Q736" i="8" s="1"/>
  <c r="Q735" i="8" s="1"/>
  <c r="Q734" i="8" s="1"/>
  <c r="Q733" i="8" s="1"/>
  <c r="Q732" i="8" s="1"/>
  <c r="Q731" i="8" s="1"/>
  <c r="Q730" i="8" s="1"/>
  <c r="Q729" i="8" s="1"/>
  <c r="Q728" i="8" s="1"/>
  <c r="Q727" i="8" s="1"/>
  <c r="Q726" i="8" s="1"/>
  <c r="Q725" i="8" s="1"/>
  <c r="Q724" i="8" s="1"/>
  <c r="Q723" i="8" s="1"/>
  <c r="Q722" i="8" s="1"/>
  <c r="Q721" i="8" s="1"/>
  <c r="Q720" i="8" s="1"/>
  <c r="Q719" i="8" s="1"/>
  <c r="Q718" i="8" s="1"/>
  <c r="Q717" i="8" s="1"/>
  <c r="Q716" i="8" s="1"/>
  <c r="Q715" i="8" s="1"/>
  <c r="Q714" i="8" s="1"/>
  <c r="Q713" i="8" s="1"/>
  <c r="Q712" i="8" s="1"/>
  <c r="Q711" i="8" s="1"/>
  <c r="Q710" i="8" s="1"/>
  <c r="Q709" i="8" s="1"/>
  <c r="Q708" i="8" s="1"/>
  <c r="Q707" i="8" s="1"/>
  <c r="Q706" i="8" s="1"/>
  <c r="Q705" i="8" s="1"/>
  <c r="Q704" i="8" s="1"/>
  <c r="Q703" i="8" s="1"/>
  <c r="Q702" i="8" s="1"/>
  <c r="Q701" i="8" s="1"/>
  <c r="Q700" i="8" s="1"/>
  <c r="Q699" i="8" s="1"/>
  <c r="Q698" i="8" s="1"/>
  <c r="Q697" i="8" s="1"/>
  <c r="Q696" i="8" s="1"/>
  <c r="Q695" i="8" s="1"/>
  <c r="Q694" i="8" s="1"/>
  <c r="Q693" i="8" s="1"/>
  <c r="Q692" i="8" s="1"/>
  <c r="Q691" i="8" s="1"/>
  <c r="Q690" i="8" s="1"/>
  <c r="Q689" i="8" s="1"/>
  <c r="Q688" i="8" s="1"/>
  <c r="Q687" i="8" s="1"/>
  <c r="Q686" i="8" s="1"/>
  <c r="Q685" i="8" s="1"/>
  <c r="Q684" i="8" s="1"/>
  <c r="Q683" i="8" s="1"/>
  <c r="Q682" i="8" s="1"/>
  <c r="Q681" i="8" s="1"/>
  <c r="Q680" i="8" s="1"/>
  <c r="Q679" i="8" s="1"/>
  <c r="Q678" i="8" s="1"/>
  <c r="Q677" i="8" s="1"/>
  <c r="Q676" i="8" s="1"/>
  <c r="Q675" i="8" s="1"/>
  <c r="Q674" i="8" s="1"/>
  <c r="Q673" i="8" s="1"/>
  <c r="Q672" i="8" s="1"/>
  <c r="Q671" i="8" s="1"/>
  <c r="Q670" i="8" s="1"/>
  <c r="Q669" i="8" s="1"/>
  <c r="Q668" i="8" s="1"/>
  <c r="Q667" i="8" s="1"/>
  <c r="Q666" i="8" s="1"/>
  <c r="Q665" i="8" s="1"/>
  <c r="Q664" i="8" s="1"/>
  <c r="Q663" i="8" s="1"/>
  <c r="Q662" i="8" s="1"/>
  <c r="Q661" i="8" s="1"/>
  <c r="Q660" i="8" s="1"/>
  <c r="Q659" i="8" s="1"/>
  <c r="Q658" i="8" s="1"/>
  <c r="Q657" i="8" s="1"/>
  <c r="Q656" i="8" s="1"/>
  <c r="Q655" i="8" s="1"/>
  <c r="Q654" i="8" s="1"/>
  <c r="Q653" i="8" s="1"/>
  <c r="Q652" i="8" s="1"/>
  <c r="Q651" i="8" s="1"/>
  <c r="Q650" i="8" s="1"/>
  <c r="Q649" i="8" s="1"/>
  <c r="Q648" i="8" s="1"/>
  <c r="Q647" i="8" s="1"/>
  <c r="Q646" i="8" s="1"/>
  <c r="Q645" i="8" s="1"/>
  <c r="Q644" i="8" s="1"/>
  <c r="Q643" i="8" s="1"/>
  <c r="Q642" i="8" s="1"/>
  <c r="Q641" i="8" s="1"/>
  <c r="Q640" i="8" s="1"/>
  <c r="Q639" i="8" s="1"/>
  <c r="Q638" i="8" s="1"/>
  <c r="Q637" i="8" s="1"/>
  <c r="Q636" i="8" s="1"/>
  <c r="Q635" i="8" s="1"/>
  <c r="Q634" i="8" s="1"/>
  <c r="Q633" i="8" s="1"/>
  <c r="Q632" i="8" s="1"/>
  <c r="Q631" i="8" s="1"/>
  <c r="Q630" i="8" s="1"/>
  <c r="Q629" i="8" s="1"/>
  <c r="Q628" i="8" s="1"/>
  <c r="Q627" i="8" s="1"/>
  <c r="Q626" i="8" s="1"/>
  <c r="Q625" i="8" s="1"/>
  <c r="Q624" i="8" s="1"/>
  <c r="Q623" i="8" s="1"/>
  <c r="Q622" i="8" s="1"/>
  <c r="Q621" i="8" s="1"/>
  <c r="Q620" i="8" s="1"/>
  <c r="Q619" i="8" s="1"/>
  <c r="Q618" i="8" s="1"/>
  <c r="Q617" i="8" s="1"/>
  <c r="Q616" i="8" s="1"/>
  <c r="Q615" i="8" s="1"/>
  <c r="Q614" i="8" s="1"/>
  <c r="Q613" i="8" s="1"/>
  <c r="Q612" i="8" s="1"/>
  <c r="Q611" i="8" s="1"/>
  <c r="Q610" i="8" s="1"/>
  <c r="Q609" i="8" s="1"/>
  <c r="Q608" i="8" s="1"/>
  <c r="Q607" i="8" s="1"/>
  <c r="Q606" i="8" s="1"/>
  <c r="Q605" i="8" s="1"/>
  <c r="Q604" i="8" s="1"/>
  <c r="Q603" i="8" s="1"/>
  <c r="Q602" i="8" s="1"/>
  <c r="Q601" i="8" s="1"/>
  <c r="Q600" i="8" s="1"/>
  <c r="Q599" i="8" s="1"/>
  <c r="Q598" i="8" s="1"/>
  <c r="Q597" i="8" s="1"/>
  <c r="Q596" i="8" s="1"/>
  <c r="Q595" i="8" s="1"/>
  <c r="Q594" i="8" s="1"/>
  <c r="Q593" i="8" s="1"/>
  <c r="Q592" i="8" s="1"/>
  <c r="Q591" i="8" s="1"/>
  <c r="Q590" i="8" s="1"/>
  <c r="Q589" i="8" s="1"/>
  <c r="Q588" i="8" s="1"/>
  <c r="Q587" i="8" s="1"/>
  <c r="Q586" i="8" s="1"/>
  <c r="Q585" i="8" s="1"/>
  <c r="Q584" i="8" s="1"/>
  <c r="Q583" i="8" s="1"/>
  <c r="Q582" i="8" s="1"/>
  <c r="Q581" i="8" s="1"/>
  <c r="Q580" i="8" s="1"/>
  <c r="Q579" i="8" s="1"/>
  <c r="Q578" i="8" s="1"/>
  <c r="Q577" i="8" s="1"/>
  <c r="Q576" i="8" s="1"/>
  <c r="Q575" i="8" s="1"/>
  <c r="Q574" i="8" s="1"/>
  <c r="Q573" i="8" s="1"/>
  <c r="Q572" i="8" s="1"/>
  <c r="Q571" i="8" s="1"/>
  <c r="Q570" i="8" s="1"/>
  <c r="Q569" i="8" s="1"/>
  <c r="Q568" i="8" s="1"/>
  <c r="Q567" i="8" s="1"/>
  <c r="Q566" i="8" s="1"/>
  <c r="Q565" i="8" s="1"/>
  <c r="Q564" i="8" s="1"/>
  <c r="Q563" i="8" s="1"/>
  <c r="Q562" i="8" s="1"/>
  <c r="Q561" i="8" s="1"/>
  <c r="Q560" i="8" s="1"/>
  <c r="Q559" i="8" s="1"/>
  <c r="Q558" i="8" s="1"/>
  <c r="Q557" i="8" s="1"/>
  <c r="Q556" i="8" s="1"/>
  <c r="Q555" i="8" s="1"/>
  <c r="Q554" i="8" s="1"/>
  <c r="Q553" i="8" s="1"/>
  <c r="Q552" i="8" s="1"/>
  <c r="Q551" i="8" s="1"/>
  <c r="Q550" i="8" s="1"/>
  <c r="Q549" i="8" s="1"/>
  <c r="Q548" i="8" s="1"/>
  <c r="Q547" i="8" s="1"/>
  <c r="Q546" i="8" s="1"/>
  <c r="Q545" i="8" s="1"/>
  <c r="Q544" i="8" s="1"/>
  <c r="Q543" i="8" s="1"/>
  <c r="Q542" i="8" s="1"/>
  <c r="Q541" i="8" s="1"/>
  <c r="Q540" i="8" s="1"/>
  <c r="Q539" i="8" s="1"/>
  <c r="Q538" i="8" s="1"/>
  <c r="Q537" i="8" s="1"/>
  <c r="Q536" i="8" s="1"/>
  <c r="Q535" i="8" s="1"/>
  <c r="Q534" i="8" s="1"/>
  <c r="Q533" i="8" s="1"/>
  <c r="Q532" i="8" s="1"/>
  <c r="Q531" i="8" s="1"/>
  <c r="Q530" i="8" s="1"/>
  <c r="Q529" i="8" s="1"/>
  <c r="Q528" i="8" s="1"/>
  <c r="Q527" i="8" s="1"/>
  <c r="Q526" i="8" s="1"/>
  <c r="Q525" i="8" s="1"/>
  <c r="Q524" i="8" s="1"/>
  <c r="Q523" i="8" s="1"/>
  <c r="Q522" i="8" s="1"/>
  <c r="Q521" i="8" s="1"/>
  <c r="Q520" i="8" s="1"/>
  <c r="Q519" i="8" s="1"/>
  <c r="Q518" i="8" s="1"/>
  <c r="Q517" i="8" s="1"/>
  <c r="Q516" i="8" s="1"/>
  <c r="Q515" i="8" s="1"/>
  <c r="Q514" i="8" s="1"/>
  <c r="Q513" i="8" s="1"/>
  <c r="Q512" i="8" s="1"/>
  <c r="Q511" i="8" s="1"/>
  <c r="Q510" i="8" s="1"/>
  <c r="Q509" i="8" s="1"/>
  <c r="Q508" i="8" s="1"/>
  <c r="Q507" i="8" s="1"/>
  <c r="Q506" i="8" s="1"/>
  <c r="Q505" i="8" s="1"/>
  <c r="Q504" i="8" s="1"/>
  <c r="Q503" i="8" s="1"/>
  <c r="Q502" i="8" s="1"/>
  <c r="Q501" i="8" s="1"/>
  <c r="Q500" i="8" s="1"/>
  <c r="Q499" i="8" s="1"/>
  <c r="Q498" i="8" s="1"/>
  <c r="Q497" i="8" s="1"/>
  <c r="Q496" i="8" s="1"/>
  <c r="Q495" i="8" s="1"/>
  <c r="Q494" i="8" s="1"/>
  <c r="Q493" i="8" s="1"/>
  <c r="Q492" i="8" s="1"/>
  <c r="Q491" i="8" s="1"/>
  <c r="Q490" i="8" s="1"/>
  <c r="Q489" i="8" s="1"/>
  <c r="Q488" i="8" s="1"/>
  <c r="Q487" i="8" s="1"/>
  <c r="Q486" i="8" s="1"/>
  <c r="Q485" i="8" s="1"/>
  <c r="Q484" i="8" s="1"/>
  <c r="Q483" i="8" s="1"/>
  <c r="Q482" i="8" s="1"/>
  <c r="Q481" i="8" s="1"/>
  <c r="Q480" i="8" s="1"/>
  <c r="Q479" i="8" s="1"/>
  <c r="Q478" i="8" s="1"/>
  <c r="Q477" i="8" s="1"/>
  <c r="Q476" i="8" s="1"/>
  <c r="Q475" i="8" s="1"/>
  <c r="Q474" i="8" s="1"/>
  <c r="Q473" i="8" s="1"/>
  <c r="Q472" i="8" s="1"/>
  <c r="Q471" i="8" s="1"/>
  <c r="Q470" i="8" s="1"/>
  <c r="Q469" i="8" s="1"/>
  <c r="Q468" i="8" s="1"/>
  <c r="Q467" i="8" s="1"/>
  <c r="Q466" i="8" s="1"/>
  <c r="Q465" i="8" s="1"/>
  <c r="Q464" i="8" s="1"/>
  <c r="Q463" i="8" s="1"/>
  <c r="Q462" i="8" s="1"/>
  <c r="Q461" i="8" s="1"/>
  <c r="Q460" i="8" s="1"/>
  <c r="Q459" i="8" s="1"/>
  <c r="Q458" i="8" s="1"/>
  <c r="Q457" i="8" s="1"/>
  <c r="Q456" i="8" s="1"/>
  <c r="Q455" i="8" s="1"/>
  <c r="Q454" i="8" s="1"/>
  <c r="Q453" i="8" s="1"/>
  <c r="Q452" i="8" s="1"/>
  <c r="Q451" i="8" s="1"/>
  <c r="Q450" i="8" s="1"/>
  <c r="Q449" i="8" s="1"/>
  <c r="Q448" i="8" s="1"/>
  <c r="Q447" i="8" s="1"/>
  <c r="Q446" i="8" s="1"/>
  <c r="Q445" i="8" s="1"/>
  <c r="Q444" i="8" s="1"/>
  <c r="Q443" i="8" s="1"/>
  <c r="Q442" i="8" s="1"/>
  <c r="Q441" i="8" s="1"/>
  <c r="Q440" i="8" s="1"/>
  <c r="Q439" i="8" s="1"/>
  <c r="Q438" i="8" s="1"/>
  <c r="Q437" i="8" s="1"/>
  <c r="Q436" i="8" s="1"/>
  <c r="Q435" i="8" s="1"/>
  <c r="Q434" i="8" s="1"/>
  <c r="Q433" i="8" s="1"/>
  <c r="Q432" i="8" s="1"/>
  <c r="Q431" i="8" s="1"/>
  <c r="Q430" i="8" s="1"/>
  <c r="Q429" i="8" s="1"/>
  <c r="Q428" i="8" s="1"/>
  <c r="Q427" i="8" s="1"/>
  <c r="Q426" i="8" s="1"/>
  <c r="Q425" i="8" s="1"/>
  <c r="Q424" i="8" s="1"/>
  <c r="Q423" i="8" s="1"/>
  <c r="Q422" i="8" s="1"/>
  <c r="Q421" i="8" s="1"/>
  <c r="Q420" i="8" s="1"/>
  <c r="Q419" i="8" s="1"/>
  <c r="Q418" i="8" s="1"/>
  <c r="Q417" i="8" s="1"/>
  <c r="Q416" i="8" s="1"/>
  <c r="Q415" i="8" s="1"/>
  <c r="Q414" i="8" s="1"/>
  <c r="Q413" i="8" s="1"/>
  <c r="Q412" i="8" s="1"/>
  <c r="Q411" i="8" s="1"/>
  <c r="Q410" i="8" s="1"/>
  <c r="Q409" i="8" s="1"/>
  <c r="Q408" i="8" s="1"/>
  <c r="Q407" i="8" s="1"/>
  <c r="Q406" i="8" s="1"/>
  <c r="Q405" i="8" s="1"/>
  <c r="Q404" i="8" s="1"/>
  <c r="Q403" i="8" s="1"/>
  <c r="Q402" i="8" s="1"/>
  <c r="Q401" i="8" s="1"/>
  <c r="Q400" i="8" s="1"/>
  <c r="Q399" i="8" s="1"/>
  <c r="Q398" i="8" s="1"/>
  <c r="Q397" i="8" s="1"/>
  <c r="Q396" i="8" s="1"/>
  <c r="Q395" i="8" s="1"/>
  <c r="Q394" i="8" s="1"/>
  <c r="Q393" i="8" s="1"/>
  <c r="Q392" i="8" s="1"/>
  <c r="Q391" i="8" s="1"/>
  <c r="Q390" i="8" s="1"/>
  <c r="Q389" i="8" s="1"/>
  <c r="Q388" i="8" s="1"/>
  <c r="Q387" i="8" s="1"/>
  <c r="Q386" i="8" s="1"/>
  <c r="Q385" i="8" s="1"/>
  <c r="Q384" i="8" s="1"/>
  <c r="Q383" i="8" s="1"/>
  <c r="Q382" i="8" s="1"/>
  <c r="Q381" i="8" s="1"/>
  <c r="Q380" i="8" s="1"/>
  <c r="Q379" i="8" s="1"/>
  <c r="Q378" i="8" s="1"/>
  <c r="Q377" i="8" s="1"/>
  <c r="Q376" i="8" s="1"/>
  <c r="Q375" i="8" s="1"/>
  <c r="Q374" i="8" s="1"/>
  <c r="Q373" i="8" s="1"/>
  <c r="Q372" i="8" s="1"/>
  <c r="Q371" i="8" s="1"/>
  <c r="Q370" i="8" s="1"/>
  <c r="Q369" i="8" s="1"/>
  <c r="Q368" i="8" s="1"/>
  <c r="Q367" i="8" s="1"/>
  <c r="Q366" i="8" s="1"/>
  <c r="Q365" i="8" s="1"/>
  <c r="Q364" i="8" s="1"/>
  <c r="Q363" i="8" s="1"/>
  <c r="Q362" i="8" s="1"/>
  <c r="Q361" i="8" s="1"/>
  <c r="Q360" i="8" s="1"/>
  <c r="Q359" i="8" s="1"/>
  <c r="Q358" i="8" s="1"/>
  <c r="Q357" i="8" s="1"/>
  <c r="Q356" i="8" s="1"/>
  <c r="Q355" i="8" s="1"/>
  <c r="Q354" i="8" s="1"/>
  <c r="Q353" i="8" s="1"/>
  <c r="Q352" i="8" s="1"/>
  <c r="Q351" i="8" s="1"/>
  <c r="Q350" i="8" s="1"/>
  <c r="Q349" i="8" s="1"/>
  <c r="Q348" i="8" s="1"/>
  <c r="Q347" i="8" s="1"/>
  <c r="Q346" i="8" s="1"/>
  <c r="Q345" i="8" s="1"/>
  <c r="Q344" i="8" s="1"/>
  <c r="Q343" i="8" s="1"/>
  <c r="Q342" i="8" s="1"/>
  <c r="Q341" i="8" s="1"/>
  <c r="Q340" i="8" s="1"/>
  <c r="Q339" i="8" s="1"/>
  <c r="Q338" i="8" s="1"/>
  <c r="Q337" i="8" s="1"/>
  <c r="Q336" i="8" s="1"/>
  <c r="Q335" i="8" s="1"/>
  <c r="Q334" i="8" s="1"/>
  <c r="Q333" i="8" s="1"/>
  <c r="Q332" i="8" s="1"/>
  <c r="Q331" i="8" s="1"/>
  <c r="Q330" i="8" s="1"/>
  <c r="Q329" i="8" s="1"/>
  <c r="Q328" i="8" s="1"/>
  <c r="Q327" i="8" s="1"/>
  <c r="Q326" i="8" s="1"/>
  <c r="Q325" i="8" s="1"/>
  <c r="Q324" i="8" s="1"/>
  <c r="Q323" i="8" s="1"/>
  <c r="Q322" i="8" s="1"/>
  <c r="Q321" i="8" s="1"/>
  <c r="Q320" i="8" s="1"/>
  <c r="Q319" i="8" s="1"/>
  <c r="Q318" i="8" s="1"/>
  <c r="Q317" i="8" s="1"/>
  <c r="Q316" i="8" s="1"/>
  <c r="Q315" i="8" s="1"/>
  <c r="Q314" i="8" s="1"/>
  <c r="Q313" i="8" s="1"/>
  <c r="Q312" i="8" s="1"/>
  <c r="Q311" i="8" s="1"/>
  <c r="Q310" i="8" s="1"/>
  <c r="Q309" i="8" s="1"/>
  <c r="Q308" i="8" s="1"/>
  <c r="Q307" i="8" s="1"/>
  <c r="Q306" i="8" s="1"/>
  <c r="Q305" i="8" s="1"/>
  <c r="Q304" i="8" s="1"/>
  <c r="Q303" i="8" s="1"/>
  <c r="Q302" i="8" s="1"/>
  <c r="Q301" i="8" s="1"/>
  <c r="Q300" i="8" s="1"/>
  <c r="Q299" i="8" s="1"/>
  <c r="Q298" i="8" s="1"/>
  <c r="Q297" i="8" s="1"/>
  <c r="Q296" i="8" s="1"/>
  <c r="Q295" i="8" s="1"/>
  <c r="Q294" i="8" s="1"/>
  <c r="Q293" i="8" s="1"/>
  <c r="Q292" i="8" s="1"/>
  <c r="Q291" i="8" s="1"/>
  <c r="Q290" i="8" s="1"/>
  <c r="Q289" i="8" s="1"/>
  <c r="Q288" i="8" s="1"/>
  <c r="Q287" i="8" s="1"/>
  <c r="Q286" i="8" s="1"/>
  <c r="Q285" i="8" s="1"/>
  <c r="Q284" i="8" s="1"/>
  <c r="Q283" i="8" s="1"/>
  <c r="Q282" i="8" s="1"/>
  <c r="Q281" i="8" s="1"/>
  <c r="Q280" i="8" s="1"/>
  <c r="Q279" i="8" s="1"/>
  <c r="Q278" i="8" s="1"/>
  <c r="Q277" i="8" s="1"/>
  <c r="Q276" i="8" s="1"/>
  <c r="Q275" i="8" s="1"/>
  <c r="Q274" i="8" s="1"/>
  <c r="Q273" i="8" s="1"/>
  <c r="Q272" i="8" s="1"/>
  <c r="Q271" i="8" s="1"/>
  <c r="Q270" i="8" s="1"/>
  <c r="Q269" i="8" s="1"/>
  <c r="Q268" i="8" s="1"/>
  <c r="Q267" i="8" s="1"/>
  <c r="Q266" i="8" s="1"/>
  <c r="Q265" i="8" s="1"/>
  <c r="Q264" i="8" s="1"/>
  <c r="Q263" i="8" s="1"/>
  <c r="Q262" i="8" s="1"/>
  <c r="Q261" i="8" s="1"/>
  <c r="Q260" i="8" s="1"/>
  <c r="Q259" i="8" s="1"/>
  <c r="Q258" i="8" s="1"/>
  <c r="Q257" i="8" s="1"/>
  <c r="Q256" i="8" s="1"/>
  <c r="Q255" i="8" s="1"/>
  <c r="Q254" i="8" s="1"/>
  <c r="Q253" i="8" s="1"/>
  <c r="Q252" i="8" s="1"/>
  <c r="Q251" i="8" s="1"/>
  <c r="Q250" i="8" s="1"/>
  <c r="Q249" i="8" s="1"/>
  <c r="Q248" i="8" s="1"/>
  <c r="Q247" i="8" s="1"/>
  <c r="Q246" i="8" s="1"/>
  <c r="Q245" i="8" s="1"/>
  <c r="Q244" i="8" s="1"/>
  <c r="Q243" i="8" s="1"/>
  <c r="Q242" i="8" s="1"/>
  <c r="Q241" i="8" s="1"/>
  <c r="Q240" i="8" s="1"/>
  <c r="Q239" i="8" s="1"/>
  <c r="Q238" i="8" s="1"/>
  <c r="Q237" i="8" s="1"/>
  <c r="Q236" i="8" s="1"/>
  <c r="Q235" i="8" s="1"/>
  <c r="Q234" i="8" s="1"/>
  <c r="Q233" i="8" s="1"/>
  <c r="Q232" i="8" s="1"/>
  <c r="Q231" i="8" s="1"/>
  <c r="Q230" i="8" s="1"/>
  <c r="Q229" i="8" s="1"/>
  <c r="Q228" i="8" s="1"/>
  <c r="Q227" i="8" s="1"/>
  <c r="Q226" i="8" s="1"/>
  <c r="Q225" i="8" s="1"/>
  <c r="Q224" i="8" s="1"/>
  <c r="Q223" i="8" s="1"/>
  <c r="Q222" i="8" s="1"/>
  <c r="Q221" i="8" s="1"/>
  <c r="Q220" i="8" s="1"/>
  <c r="Q219" i="8" s="1"/>
  <c r="Q218" i="8" s="1"/>
  <c r="Q217" i="8" s="1"/>
  <c r="Q216" i="8" s="1"/>
  <c r="Q215" i="8" s="1"/>
  <c r="Q214" i="8" s="1"/>
  <c r="Q213" i="8" s="1"/>
  <c r="Q212" i="8" s="1"/>
  <c r="Q211" i="8" s="1"/>
  <c r="Q210" i="8" s="1"/>
  <c r="Q209" i="8" s="1"/>
  <c r="Q208" i="8" s="1"/>
  <c r="Q207" i="8" s="1"/>
  <c r="Q206" i="8" s="1"/>
  <c r="Q205" i="8" s="1"/>
  <c r="Q204" i="8" s="1"/>
  <c r="Q203" i="8" s="1"/>
  <c r="Q202" i="8" s="1"/>
  <c r="Q201" i="8" s="1"/>
  <c r="Q200" i="8" s="1"/>
  <c r="Q199" i="8" s="1"/>
  <c r="Q198" i="8" s="1"/>
  <c r="Q197" i="8" s="1"/>
  <c r="Q196" i="8" s="1"/>
  <c r="Q195" i="8" s="1"/>
  <c r="Q194" i="8" s="1"/>
  <c r="Q193" i="8" s="1"/>
  <c r="Q192" i="8" s="1"/>
  <c r="Q191" i="8" s="1"/>
  <c r="Q190" i="8" s="1"/>
  <c r="Q189" i="8" s="1"/>
  <c r="Q188" i="8" s="1"/>
  <c r="Q187" i="8" s="1"/>
  <c r="Q186" i="8" s="1"/>
  <c r="Q185" i="8" s="1"/>
  <c r="Q184" i="8" s="1"/>
  <c r="Q183" i="8" s="1"/>
  <c r="Q182" i="8" s="1"/>
  <c r="Q181" i="8" s="1"/>
  <c r="Q180" i="8" s="1"/>
  <c r="Q179" i="8" s="1"/>
  <c r="Q178" i="8" s="1"/>
  <c r="Q177" i="8" s="1"/>
  <c r="Q176" i="8" s="1"/>
  <c r="Q175" i="8" s="1"/>
  <c r="Q174" i="8" s="1"/>
  <c r="Q173" i="8" s="1"/>
  <c r="Q172" i="8" s="1"/>
  <c r="Q171" i="8" s="1"/>
  <c r="Q170" i="8" s="1"/>
  <c r="Q169" i="8" s="1"/>
  <c r="Q168" i="8" s="1"/>
  <c r="Q167" i="8" s="1"/>
  <c r="Q166" i="8" s="1"/>
  <c r="Q165" i="8" s="1"/>
  <c r="Q164" i="8" s="1"/>
  <c r="Q163" i="8" s="1"/>
  <c r="Q162" i="8" s="1"/>
  <c r="Q161" i="8" s="1"/>
  <c r="Q160" i="8" s="1"/>
  <c r="Q159" i="8" s="1"/>
  <c r="Q158" i="8" s="1"/>
  <c r="Q157" i="8" s="1"/>
  <c r="Q156" i="8" s="1"/>
  <c r="Q155" i="8" s="1"/>
  <c r="Q154" i="8" s="1"/>
  <c r="Q153" i="8" s="1"/>
  <c r="Q152" i="8" s="1"/>
  <c r="Q151" i="8" s="1"/>
  <c r="Q150" i="8" s="1"/>
  <c r="Q149" i="8" s="1"/>
  <c r="Q148" i="8" s="1"/>
  <c r="Q147" i="8" s="1"/>
  <c r="Q146" i="8" s="1"/>
  <c r="Q145" i="8" s="1"/>
  <c r="Q144" i="8" s="1"/>
  <c r="Q143" i="8" s="1"/>
  <c r="Q142" i="8" s="1"/>
  <c r="Q141" i="8" s="1"/>
  <c r="Q140" i="8" s="1"/>
  <c r="Q139" i="8" s="1"/>
  <c r="Q138" i="8" s="1"/>
  <c r="Q137" i="8" s="1"/>
  <c r="Q136" i="8" s="1"/>
  <c r="Q135" i="8" s="1"/>
  <c r="Q134" i="8" s="1"/>
  <c r="Q133" i="8" s="1"/>
  <c r="Q132" i="8" s="1"/>
  <c r="Q131" i="8" s="1"/>
  <c r="Q130" i="8" s="1"/>
  <c r="Q129" i="8" s="1"/>
  <c r="Q128" i="8" s="1"/>
  <c r="Q127" i="8" s="1"/>
  <c r="Q126" i="8" s="1"/>
  <c r="Q125" i="8" s="1"/>
  <c r="Q124" i="8" s="1"/>
  <c r="Q123" i="8" s="1"/>
  <c r="Q122" i="8" s="1"/>
  <c r="Q121" i="8" s="1"/>
  <c r="Q120" i="8" s="1"/>
  <c r="Q119" i="8" s="1"/>
  <c r="Q118" i="8" s="1"/>
  <c r="Q117" i="8" s="1"/>
  <c r="Q116" i="8" s="1"/>
  <c r="Q115" i="8" s="1"/>
  <c r="Q114" i="8" s="1"/>
  <c r="Q113" i="8" s="1"/>
  <c r="Q112" i="8" s="1"/>
  <c r="Q111" i="8" s="1"/>
  <c r="Q110" i="8" s="1"/>
  <c r="Q109" i="8" s="1"/>
  <c r="Q108" i="8" s="1"/>
  <c r="Q107" i="8" s="1"/>
  <c r="Q106" i="8" s="1"/>
  <c r="Q105" i="8" s="1"/>
  <c r="Q104" i="8" s="1"/>
  <c r="Q103" i="8" s="1"/>
  <c r="Q102" i="8" s="1"/>
  <c r="Q101" i="8" s="1"/>
  <c r="Q100" i="8" s="1"/>
  <c r="Q99" i="8" s="1"/>
  <c r="Q98" i="8" s="1"/>
  <c r="Q97" i="8" s="1"/>
  <c r="Q96" i="8" s="1"/>
  <c r="Q95" i="8" s="1"/>
  <c r="Q94" i="8" s="1"/>
  <c r="Q93" i="8" s="1"/>
  <c r="Q92" i="8" s="1"/>
  <c r="Q91" i="8" s="1"/>
  <c r="Q90" i="8" s="1"/>
  <c r="Q89" i="8" s="1"/>
  <c r="Q88" i="8" s="1"/>
  <c r="Q87" i="8" s="1"/>
  <c r="Q86" i="8" s="1"/>
  <c r="Q85" i="8" s="1"/>
  <c r="Q84" i="8" s="1"/>
  <c r="Q83" i="8" s="1"/>
  <c r="Q82" i="8" s="1"/>
  <c r="Q81" i="8" s="1"/>
  <c r="Q80" i="8" s="1"/>
  <c r="Q79" i="8" s="1"/>
  <c r="Q78" i="8" s="1"/>
  <c r="Q77" i="8" s="1"/>
  <c r="Q76" i="8" s="1"/>
  <c r="Q75" i="8" s="1"/>
  <c r="Q74" i="8" s="1"/>
  <c r="Q73" i="8" s="1"/>
  <c r="Q72" i="8" s="1"/>
  <c r="Q71" i="8" s="1"/>
  <c r="Q70" i="8" s="1"/>
  <c r="Q69" i="8" s="1"/>
  <c r="Q68" i="8" s="1"/>
  <c r="Q67" i="8" s="1"/>
  <c r="Q66" i="8" s="1"/>
  <c r="Q65" i="8" s="1"/>
  <c r="Q64" i="8" s="1"/>
  <c r="Q63" i="8" s="1"/>
  <c r="Q62" i="8" s="1"/>
  <c r="Q61" i="8" s="1"/>
  <c r="Q60" i="8" s="1"/>
  <c r="Q59" i="8" s="1"/>
  <c r="Q58" i="8" s="1"/>
  <c r="Q57" i="8" s="1"/>
  <c r="Q56" i="8" s="1"/>
  <c r="Q55" i="8" s="1"/>
  <c r="Q54" i="8" s="1"/>
  <c r="Q53" i="8" s="1"/>
  <c r="Q52" i="8" s="1"/>
  <c r="Q51" i="8" s="1"/>
  <c r="Q50" i="8" s="1"/>
  <c r="Q49" i="8" s="1"/>
  <c r="Q48" i="8" s="1"/>
  <c r="Q47" i="8" s="1"/>
  <c r="Q46" i="8" s="1"/>
  <c r="Q45" i="8" s="1"/>
  <c r="Q44" i="8" s="1"/>
  <c r="Q43" i="8" s="1"/>
  <c r="Q42" i="8" s="1"/>
  <c r="Q41" i="8" s="1"/>
  <c r="Q40" i="8" s="1"/>
  <c r="Q39" i="8" s="1"/>
  <c r="Q38" i="8" s="1"/>
  <c r="Q37" i="8" s="1"/>
  <c r="Q36" i="8" s="1"/>
  <c r="Q35" i="8" s="1"/>
  <c r="Q34" i="8" s="1"/>
  <c r="Q33" i="8" s="1"/>
  <c r="Q32" i="8" s="1"/>
  <c r="Q31" i="8" s="1"/>
  <c r="Q30" i="8" s="1"/>
  <c r="Q29" i="8" s="1"/>
  <c r="Q28" i="8" s="1"/>
  <c r="Q27" i="8" s="1"/>
  <c r="Q26" i="8" s="1"/>
  <c r="Q25" i="8" s="1"/>
  <c r="Q24" i="8" s="1"/>
  <c r="Q23" i="8" s="1"/>
  <c r="Q22" i="8" s="1"/>
  <c r="Q21" i="8" s="1"/>
  <c r="Q20" i="8" s="1"/>
  <c r="Q19" i="8" s="1"/>
  <c r="Q18" i="8" s="1"/>
  <c r="Q17" i="8" s="1"/>
  <c r="P19" i="7"/>
  <c r="Q19" i="7"/>
  <c r="Q23" i="7" s="1"/>
  <c r="R19" i="7"/>
  <c r="R22" i="7" s="1"/>
  <c r="S19" i="7"/>
  <c r="S22" i="7" s="1"/>
  <c r="S20" i="7"/>
  <c r="S21" i="7"/>
  <c r="J7" i="6"/>
  <c r="I7" i="6" s="1"/>
  <c r="H7" i="6" s="1"/>
  <c r="L7" i="6"/>
  <c r="M7" i="6" s="1"/>
  <c r="K48" i="6"/>
  <c r="K51" i="6"/>
  <c r="L51" i="6"/>
  <c r="M51" i="6"/>
  <c r="M53" i="6" s="1"/>
  <c r="N51" i="6"/>
  <c r="O51" i="6"/>
  <c r="K52" i="6"/>
  <c r="L52" i="6"/>
  <c r="M52" i="6"/>
  <c r="N52" i="6"/>
  <c r="O52" i="6"/>
  <c r="K56" i="6"/>
  <c r="L56" i="6"/>
  <c r="M56" i="6"/>
  <c r="N56" i="6"/>
  <c r="O56" i="6"/>
  <c r="K57" i="6"/>
  <c r="L57" i="6"/>
  <c r="M57" i="6"/>
  <c r="N57" i="6"/>
  <c r="O57" i="6"/>
  <c r="K61" i="6"/>
  <c r="K88" i="6" s="1"/>
  <c r="L61" i="6"/>
  <c r="L88" i="6" s="1"/>
  <c r="M61" i="6"/>
  <c r="M88" i="6" s="1"/>
  <c r="N61" i="6"/>
  <c r="O61" i="6"/>
  <c r="K65" i="6"/>
  <c r="L65" i="6"/>
  <c r="M65" i="6"/>
  <c r="N65" i="6"/>
  <c r="O65" i="6"/>
  <c r="K69" i="6"/>
  <c r="L69" i="6"/>
  <c r="M69" i="6"/>
  <c r="N69" i="6"/>
  <c r="O69" i="6"/>
  <c r="O71" i="6" s="1"/>
  <c r="K70" i="6"/>
  <c r="K89" i="6" s="1"/>
  <c r="K134" i="6" s="1"/>
  <c r="L70" i="6"/>
  <c r="L89" i="6" s="1"/>
  <c r="M70" i="6"/>
  <c r="N70" i="6"/>
  <c r="N89" i="6" s="1"/>
  <c r="O70" i="6"/>
  <c r="K83" i="6"/>
  <c r="O89" i="6"/>
  <c r="K90" i="6"/>
  <c r="L90" i="6"/>
  <c r="M90" i="6"/>
  <c r="N90" i="6"/>
  <c r="O90" i="6"/>
  <c r="K91" i="6"/>
  <c r="K124" i="6" s="1"/>
  <c r="L91" i="6"/>
  <c r="M91" i="6"/>
  <c r="N91" i="6"/>
  <c r="O91" i="6"/>
  <c r="K92" i="6"/>
  <c r="K131" i="6" s="1"/>
  <c r="L92" i="6"/>
  <c r="M92" i="6"/>
  <c r="N92" i="6"/>
  <c r="O92" i="6"/>
  <c r="K97" i="6"/>
  <c r="K98" i="6" s="1"/>
  <c r="L97" i="6"/>
  <c r="L98" i="6" s="1"/>
  <c r="M97" i="6"/>
  <c r="M160" i="6" s="1"/>
  <c r="N97" i="6"/>
  <c r="O97" i="6"/>
  <c r="K102" i="6"/>
  <c r="L102" i="6"/>
  <c r="M102" i="6"/>
  <c r="N102" i="6"/>
  <c r="O102" i="6"/>
  <c r="K103" i="6"/>
  <c r="K133" i="6" s="1"/>
  <c r="L103" i="6"/>
  <c r="M103" i="6"/>
  <c r="N103" i="6"/>
  <c r="O103" i="6"/>
  <c r="K104" i="6"/>
  <c r="K140" i="6" s="1"/>
  <c r="L104" i="6"/>
  <c r="M104" i="6"/>
  <c r="N104" i="6"/>
  <c r="O104" i="6"/>
  <c r="K105" i="6"/>
  <c r="L105" i="6"/>
  <c r="M105" i="6"/>
  <c r="N105" i="6"/>
  <c r="O105" i="6"/>
  <c r="K110" i="6"/>
  <c r="K118" i="6"/>
  <c r="J118" i="6" s="1"/>
  <c r="J126" i="6"/>
  <c r="J135" i="6"/>
  <c r="J142" i="6"/>
  <c r="K159" i="6"/>
  <c r="L159" i="6"/>
  <c r="M159" i="6"/>
  <c r="N159" i="6"/>
  <c r="O159" i="6"/>
  <c r="P159" i="6" s="1"/>
  <c r="G182" i="6"/>
  <c r="G198" i="6" s="1"/>
  <c r="P206" i="6" s="1"/>
  <c r="G195" i="6"/>
  <c r="O195" i="6"/>
  <c r="G196" i="6"/>
  <c r="O196" i="6"/>
  <c r="E205" i="6"/>
  <c r="M205" i="6" s="1"/>
  <c r="G205" i="6"/>
  <c r="H205" i="6" s="1"/>
  <c r="P216" i="6" s="1"/>
  <c r="N205" i="6"/>
  <c r="C207" i="6"/>
  <c r="K218" i="6" s="1"/>
  <c r="K208" i="6"/>
  <c r="L208" i="6"/>
  <c r="D219" i="6" s="1"/>
  <c r="T208" i="6"/>
  <c r="C209" i="6"/>
  <c r="K220" i="6" s="1"/>
  <c r="F216" i="6"/>
  <c r="N216" i="6"/>
  <c r="C219" i="6"/>
  <c r="K219" i="6"/>
  <c r="I9" i="4"/>
  <c r="J9" i="4"/>
  <c r="I10" i="4"/>
  <c r="J10" i="4"/>
  <c r="I11" i="4"/>
  <c r="J11" i="4"/>
  <c r="I12" i="4"/>
  <c r="J12" i="4"/>
  <c r="I13" i="4"/>
  <c r="J13" i="4"/>
  <c r="I14" i="4"/>
  <c r="J14" i="4"/>
  <c r="G20" i="4"/>
  <c r="G21" i="4"/>
  <c r="G22" i="4"/>
  <c r="P11" i="3"/>
  <c r="R11" i="3"/>
  <c r="S24" i="7" l="1"/>
  <c r="S23" i="7"/>
  <c r="G216" i="6"/>
  <c r="L219" i="6"/>
  <c r="M216" i="6"/>
  <c r="H217" i="6"/>
  <c r="P217" i="6" s="1"/>
  <c r="I22" i="9"/>
  <c r="I21" i="4"/>
  <c r="E21" i="4" s="1"/>
  <c r="K53" i="6"/>
  <c r="K58" i="6" s="1"/>
  <c r="K158" i="6" s="1"/>
  <c r="Q22" i="7"/>
  <c r="Q21" i="7"/>
  <c r="Q20" i="7"/>
  <c r="Q24" i="7"/>
  <c r="R23" i="7"/>
  <c r="L131" i="6"/>
  <c r="L161" i="6"/>
  <c r="L133" i="6"/>
  <c r="M133" i="6" s="1"/>
  <c r="N133" i="6" s="1"/>
  <c r="L124" i="6"/>
  <c r="M124" i="6" s="1"/>
  <c r="N124" i="6" s="1"/>
  <c r="O124" i="6" s="1"/>
  <c r="J144" i="6"/>
  <c r="J147" i="6" s="1"/>
  <c r="M161" i="6"/>
  <c r="G167" i="6"/>
  <c r="J155" i="6" s="1"/>
  <c r="L209" i="6"/>
  <c r="D220" i="6" s="1"/>
  <c r="L220" i="6" s="1"/>
  <c r="D205" i="6"/>
  <c r="R24" i="7"/>
  <c r="R21" i="7"/>
  <c r="R20" i="7"/>
  <c r="O53" i="6"/>
  <c r="O58" i="6" s="1"/>
  <c r="O158" i="6" s="1"/>
  <c r="P158" i="6" s="1"/>
  <c r="L53" i="6"/>
  <c r="L58" i="6" s="1"/>
  <c r="L62" i="6" s="1"/>
  <c r="L66" i="6" s="1"/>
  <c r="M210" i="6"/>
  <c r="E221" i="6" s="1"/>
  <c r="M221" i="6" s="1"/>
  <c r="N161" i="6"/>
  <c r="K71" i="6"/>
  <c r="K160" i="6"/>
  <c r="M48" i="6"/>
  <c r="M83" i="6" s="1"/>
  <c r="N7" i="6"/>
  <c r="N48" i="6" s="1"/>
  <c r="L160" i="6"/>
  <c r="M106" i="6"/>
  <c r="N53" i="6"/>
  <c r="N58" i="6" s="1"/>
  <c r="N158" i="6" s="1"/>
  <c r="L106" i="6"/>
  <c r="L48" i="6"/>
  <c r="O106" i="6"/>
  <c r="L210" i="6"/>
  <c r="D221" i="6" s="1"/>
  <c r="L221" i="6" s="1"/>
  <c r="O205" i="6"/>
  <c r="O161" i="6"/>
  <c r="Q11" i="3"/>
  <c r="O216" i="6"/>
  <c r="K209" i="6"/>
  <c r="H216" i="6"/>
  <c r="M58" i="6"/>
  <c r="M158" i="6" s="1"/>
  <c r="E21" i="9"/>
  <c r="O20" i="9"/>
  <c r="E19" i="9"/>
  <c r="N19" i="9" s="1"/>
  <c r="G22" i="9"/>
  <c r="G20" i="9"/>
  <c r="E20" i="9" s="1"/>
  <c r="N20" i="9" s="1"/>
  <c r="K123" i="6"/>
  <c r="L123" i="6" s="1"/>
  <c r="M123" i="6" s="1"/>
  <c r="N123" i="6" s="1"/>
  <c r="O123" i="6" s="1"/>
  <c r="K161" i="6"/>
  <c r="N106" i="6"/>
  <c r="K106" i="6"/>
  <c r="P21" i="7"/>
  <c r="P23" i="7"/>
  <c r="P20" i="7"/>
  <c r="P22" i="7"/>
  <c r="P24" i="7"/>
  <c r="L216" i="6"/>
  <c r="D216" i="6"/>
  <c r="L205" i="6"/>
  <c r="M208" i="6"/>
  <c r="E219" i="6" s="1"/>
  <c r="M219" i="6" s="1"/>
  <c r="M209" i="6"/>
  <c r="E220" i="6" s="1"/>
  <c r="M220" i="6" s="1"/>
  <c r="N210" i="6"/>
  <c r="F221" i="6" s="1"/>
  <c r="N221" i="6" s="1"/>
  <c r="O206" i="6"/>
  <c r="G217" i="6" s="1"/>
  <c r="O217" i="6" s="1"/>
  <c r="L207" i="6"/>
  <c r="D218" i="6" s="1"/>
  <c r="L218" i="6" s="1"/>
  <c r="N208" i="6"/>
  <c r="F219" i="6" s="1"/>
  <c r="N209" i="6"/>
  <c r="F220" i="6" s="1"/>
  <c r="N220" i="6" s="1"/>
  <c r="O210" i="6"/>
  <c r="G221" i="6" s="1"/>
  <c r="O221" i="6" s="1"/>
  <c r="N207" i="6"/>
  <c r="F218" i="6" s="1"/>
  <c r="N218" i="6" s="1"/>
  <c r="L206" i="6"/>
  <c r="D217" i="6" s="1"/>
  <c r="L217" i="6" s="1"/>
  <c r="M207" i="6"/>
  <c r="E218" i="6" s="1"/>
  <c r="M218" i="6" s="1"/>
  <c r="O208" i="6"/>
  <c r="G219" i="6" s="1"/>
  <c r="O219" i="6" s="1"/>
  <c r="O209" i="6"/>
  <c r="G220" i="6" s="1"/>
  <c r="O220" i="6" s="1"/>
  <c r="P210" i="6"/>
  <c r="H221" i="6" s="1"/>
  <c r="P221" i="6" s="1"/>
  <c r="M206" i="6"/>
  <c r="E217" i="6" s="1"/>
  <c r="M217" i="6" s="1"/>
  <c r="P208" i="6"/>
  <c r="H219" i="6" s="1"/>
  <c r="P219" i="6" s="1"/>
  <c r="P209" i="6"/>
  <c r="H220" i="6" s="1"/>
  <c r="P220" i="6" s="1"/>
  <c r="N206" i="6"/>
  <c r="F217" i="6" s="1"/>
  <c r="N217" i="6" s="1"/>
  <c r="O207" i="6"/>
  <c r="G218" i="6" s="1"/>
  <c r="O218" i="6" s="1"/>
  <c r="P207" i="6"/>
  <c r="H218" i="6" s="1"/>
  <c r="P218" i="6" s="1"/>
  <c r="L134" i="6"/>
  <c r="N71" i="6"/>
  <c r="C206" i="6"/>
  <c r="K207" i="6"/>
  <c r="C218" i="6"/>
  <c r="O160" i="6"/>
  <c r="P160" i="6" s="1"/>
  <c r="O98" i="6"/>
  <c r="O133" i="6"/>
  <c r="N160" i="6"/>
  <c r="N98" i="6"/>
  <c r="O88" i="6"/>
  <c r="O62" i="6"/>
  <c r="O66" i="6" s="1"/>
  <c r="O74" i="6" s="1"/>
  <c r="O87" i="6" s="1"/>
  <c r="L140" i="6"/>
  <c r="I22" i="4"/>
  <c r="E22" i="4" s="1"/>
  <c r="I20" i="4"/>
  <c r="I19" i="4"/>
  <c r="P205" i="6"/>
  <c r="N88" i="6"/>
  <c r="M131" i="6"/>
  <c r="M71" i="6"/>
  <c r="M89" i="6"/>
  <c r="E216" i="6"/>
  <c r="C210" i="6"/>
  <c r="C220" i="6"/>
  <c r="K132" i="6"/>
  <c r="L132" i="6" s="1"/>
  <c r="M132" i="6" s="1"/>
  <c r="N132" i="6" s="1"/>
  <c r="O132" i="6" s="1"/>
  <c r="K125" i="6"/>
  <c r="L125" i="6" s="1"/>
  <c r="M125" i="6" s="1"/>
  <c r="M98" i="6"/>
  <c r="L71" i="6"/>
  <c r="P162" i="6" l="1"/>
  <c r="O168" i="6" s="1"/>
  <c r="F175" i="6" s="1"/>
  <c r="M118" i="6"/>
  <c r="O162" i="6"/>
  <c r="O167" i="6" s="1"/>
  <c r="M162" i="6"/>
  <c r="M167" i="6" s="1"/>
  <c r="M169" i="6" s="1"/>
  <c r="E22" i="9"/>
  <c r="L158" i="6"/>
  <c r="L162" i="6" s="1"/>
  <c r="L167" i="6" s="1"/>
  <c r="L169" i="6" s="1"/>
  <c r="N162" i="6"/>
  <c r="N167" i="6" s="1"/>
  <c r="N169" i="6" s="1"/>
  <c r="K155" i="6"/>
  <c r="L155" i="6" s="1"/>
  <c r="M155" i="6" s="1"/>
  <c r="N155" i="6" s="1"/>
  <c r="O155" i="6" s="1"/>
  <c r="P155" i="6" s="1"/>
  <c r="N62" i="6"/>
  <c r="N66" i="6" s="1"/>
  <c r="N74" i="6" s="1"/>
  <c r="N87" i="6" s="1"/>
  <c r="N93" i="6" s="1"/>
  <c r="N111" i="6" s="1"/>
  <c r="O7" i="6"/>
  <c r="O48" i="6" s="1"/>
  <c r="O83" i="6" s="1"/>
  <c r="K62" i="6"/>
  <c r="K66" i="6" s="1"/>
  <c r="K74" i="6" s="1"/>
  <c r="K87" i="6" s="1"/>
  <c r="K93" i="6" s="1"/>
  <c r="K111" i="6" s="1"/>
  <c r="K112" i="6" s="1"/>
  <c r="K122" i="6" s="1"/>
  <c r="M62" i="6"/>
  <c r="M66" i="6" s="1"/>
  <c r="M74" i="6" s="1"/>
  <c r="M87" i="6" s="1"/>
  <c r="M93" i="6" s="1"/>
  <c r="M111" i="6" s="1"/>
  <c r="K162" i="6"/>
  <c r="K167" i="6" s="1"/>
  <c r="K169" i="6" s="1"/>
  <c r="L83" i="6"/>
  <c r="L118" i="6"/>
  <c r="K135" i="6"/>
  <c r="N118" i="6"/>
  <c r="N83" i="6"/>
  <c r="O93" i="6"/>
  <c r="O111" i="6" s="1"/>
  <c r="M134" i="6"/>
  <c r="N134" i="6" s="1"/>
  <c r="O134" i="6" s="1"/>
  <c r="K206" i="6"/>
  <c r="K217" i="6"/>
  <c r="C217" i="6"/>
  <c r="L135" i="6"/>
  <c r="K210" i="6"/>
  <c r="K221" i="6"/>
  <c r="C221" i="6"/>
  <c r="M140" i="6"/>
  <c r="O20" i="4"/>
  <c r="E20" i="4"/>
  <c r="N131" i="6"/>
  <c r="P13" i="3"/>
  <c r="N125" i="6"/>
  <c r="O125" i="6" s="1"/>
  <c r="L74" i="6"/>
  <c r="L87" i="6" s="1"/>
  <c r="L93" i="6" s="1"/>
  <c r="L111" i="6" s="1"/>
  <c r="E19" i="4"/>
  <c r="O19" i="4"/>
  <c r="T219" i="6"/>
  <c r="N219" i="6"/>
  <c r="O169" i="6" l="1"/>
  <c r="K141" i="6"/>
  <c r="L141" i="6" s="1"/>
  <c r="F174" i="6"/>
  <c r="F176" i="6" s="1"/>
  <c r="O118" i="6"/>
  <c r="M135" i="6"/>
  <c r="O131" i="6"/>
  <c r="O135" i="6" s="1"/>
  <c r="N135" i="6"/>
  <c r="P12" i="3"/>
  <c r="N20" i="4"/>
  <c r="N140" i="6"/>
  <c r="K126" i="6"/>
  <c r="L110" i="6"/>
  <c r="L112" i="6" s="1"/>
  <c r="L122" i="6" s="1"/>
  <c r="R13" i="3"/>
  <c r="Q13" i="3" s="1"/>
  <c r="R12" i="3"/>
  <c r="N19" i="4"/>
  <c r="K142" i="6" l="1"/>
  <c r="K144" i="6" s="1"/>
  <c r="G174" i="6"/>
  <c r="K147" i="6"/>
  <c r="Q12" i="3"/>
  <c r="G176" i="6"/>
  <c r="G181" i="6"/>
  <c r="G183" i="6" s="1"/>
  <c r="N174" i="6" s="1"/>
  <c r="N176" i="6" s="1"/>
  <c r="N181" i="6" s="1"/>
  <c r="N183" i="6" s="1"/>
  <c r="G197" i="6"/>
  <c r="C205" i="6"/>
  <c r="G175" i="6"/>
  <c r="O140" i="6"/>
  <c r="M141" i="6"/>
  <c r="L142" i="6"/>
  <c r="L144" i="6" s="1"/>
  <c r="M110" i="6"/>
  <c r="M112" i="6" s="1"/>
  <c r="M122" i="6" s="1"/>
  <c r="L126" i="6"/>
  <c r="L147" i="6" s="1"/>
  <c r="N141" i="6" l="1"/>
  <c r="M142" i="6"/>
  <c r="M144" i="6" s="1"/>
  <c r="N110" i="6"/>
  <c r="N112" i="6" s="1"/>
  <c r="N122" i="6" s="1"/>
  <c r="M126" i="6"/>
  <c r="O110" i="6" l="1"/>
  <c r="O112" i="6" s="1"/>
  <c r="O122" i="6" s="1"/>
  <c r="O126" i="6" s="1"/>
  <c r="N126" i="6"/>
  <c r="O141" i="6"/>
  <c r="O142" i="6" s="1"/>
  <c r="O144" i="6" s="1"/>
  <c r="N142" i="6"/>
  <c r="N144" i="6" s="1"/>
  <c r="M147" i="6"/>
  <c r="N147" i="6" l="1"/>
  <c r="O147" i="6"/>
  <c r="N17" i="2" l="1"/>
</calcChain>
</file>

<file path=xl/sharedStrings.xml><?xml version="1.0" encoding="utf-8"?>
<sst xmlns="http://schemas.openxmlformats.org/spreadsheetml/2006/main" count="319" uniqueCount="198">
  <si>
    <t xml:space="preserve"> </t>
  </si>
  <si>
    <t>https://corporatefinanceinstitute.com/</t>
  </si>
  <si>
    <t>except in the case of certain noncommercial uses permitted by copyright law.</t>
  </si>
  <si>
    <t xml:space="preserve">form by any means, including photocopying, recording, or other electronic or mechanical methods, without prior written permission of the publisher, </t>
  </si>
  <si>
    <t>under international copyright and trademark laws.  No part of this publication may be modified, manipulated, reproduced, distributed, or transmitted in any</t>
  </si>
  <si>
    <t>All rights reserved.  The contents of this publication, including but not limited to all written material, content layout, images, formulas, and code, are protected</t>
  </si>
  <si>
    <t>This Excel model is for educational purposes only and should not be used for any other reason. All content is Copyright material of CFI Education Inc.</t>
  </si>
  <si>
    <t>© 2015 to 2023 CFI Education Inc.</t>
  </si>
  <si>
    <t>Discounted Cash Flow Analysis</t>
  </si>
  <si>
    <t>Precedent Transaction Analysis</t>
  </si>
  <si>
    <t>Comparable Trading Analysis</t>
  </si>
  <si>
    <t>Balance Sheet Balanced?</t>
  </si>
  <si>
    <t>Summary</t>
  </si>
  <si>
    <t>Model Check</t>
  </si>
  <si>
    <t>Table of Contents</t>
  </si>
  <si>
    <t>Strictly Confidential</t>
  </si>
  <si>
    <t>DCF Valuation Analysis</t>
  </si>
  <si>
    <t>High</t>
  </si>
  <si>
    <t>Delta</t>
  </si>
  <si>
    <t>Value</t>
  </si>
  <si>
    <t>Low</t>
  </si>
  <si>
    <t>Enterprise Value Summary</t>
  </si>
  <si>
    <t>All figures in USD thousands unless stated</t>
  </si>
  <si>
    <t>Million</t>
  </si>
  <si>
    <t>Precedent Midpoint</t>
  </si>
  <si>
    <t>Implied Enterprise Value</t>
  </si>
  <si>
    <t>Valuation Summary</t>
  </si>
  <si>
    <t xml:space="preserve">Target Company Valuation based on LTM Multiple. </t>
  </si>
  <si>
    <t xml:space="preserve">LTM means Last Twelve Months. </t>
  </si>
  <si>
    <t>Median</t>
  </si>
  <si>
    <t>Mean</t>
  </si>
  <si>
    <t>Minimum</t>
  </si>
  <si>
    <t>Maximum</t>
  </si>
  <si>
    <t>Multiple</t>
  </si>
  <si>
    <t>($mm)</t>
  </si>
  <si>
    <t>Range</t>
  </si>
  <si>
    <r>
      <t xml:space="preserve">LTM </t>
    </r>
    <r>
      <rPr>
        <b/>
        <vertAlign val="superscript"/>
        <sz val="10"/>
        <color theme="1"/>
        <rFont val="Open Sans"/>
        <family val="2"/>
      </rPr>
      <t>1</t>
    </r>
  </si>
  <si>
    <r>
      <t xml:space="preserve">Valuation </t>
    </r>
    <r>
      <rPr>
        <b/>
        <vertAlign val="superscript"/>
        <sz val="10"/>
        <color rgb="FF000000"/>
        <rFont val="Open Sans"/>
        <family val="2"/>
      </rPr>
      <t>2</t>
    </r>
  </si>
  <si>
    <t>LTM</t>
  </si>
  <si>
    <t>EV</t>
  </si>
  <si>
    <t>Valuation</t>
  </si>
  <si>
    <t>EV / EBITDA</t>
  </si>
  <si>
    <t>EBITDA</t>
  </si>
  <si>
    <t>Enterprise</t>
  </si>
  <si>
    <t>Target Company</t>
  </si>
  <si>
    <t>Fat Cat Inc.</t>
  </si>
  <si>
    <t>Evergreen Co.</t>
  </si>
  <si>
    <t>Deep Pockets Ltd.</t>
  </si>
  <si>
    <t>Centibillions Inc.</t>
  </si>
  <si>
    <t>Big Bucks LLP.</t>
  </si>
  <si>
    <t>Alpha.com</t>
  </si>
  <si>
    <t>FY+1</t>
  </si>
  <si>
    <t>Companies</t>
  </si>
  <si>
    <t>Peer Group</t>
  </si>
  <si>
    <t>Gravy</t>
  </si>
  <si>
    <t>Biscuits</t>
  </si>
  <si>
    <t>Earliest Date</t>
  </si>
  <si>
    <t>NoSauce</t>
  </si>
  <si>
    <t>Brisket</t>
  </si>
  <si>
    <t>Jelly</t>
  </si>
  <si>
    <t>Peanut Butter</t>
  </si>
  <si>
    <t>Chips</t>
  </si>
  <si>
    <t>Fish</t>
  </si>
  <si>
    <t>Pepper</t>
  </si>
  <si>
    <t>Salt</t>
  </si>
  <si>
    <t>Ice Cream</t>
  </si>
  <si>
    <t>Cake</t>
  </si>
  <si>
    <t>Target</t>
  </si>
  <si>
    <t>Acquirer</t>
  </si>
  <si>
    <t>(YYYY-MM-DD)</t>
  </si>
  <si>
    <t>Date</t>
  </si>
  <si>
    <t xml:space="preserve">These tables require the workbook calculation to be set to automatic. </t>
  </si>
  <si>
    <t>per sh.</t>
  </si>
  <si>
    <t>Equity Value</t>
  </si>
  <si>
    <t>WACC</t>
  </si>
  <si>
    <t>Terminal Growth Rate</t>
  </si>
  <si>
    <t>PREMIUM (DISCOUNT) TO CURRENT PRICE</t>
  </si>
  <si>
    <t>EQUITY VALUE PER SHARE</t>
  </si>
  <si>
    <t>million</t>
  </si>
  <si>
    <t>Enterprise Value</t>
  </si>
  <si>
    <t>EQUITY VALUE</t>
  </si>
  <si>
    <t>ENTERPRISE VALUE</t>
  </si>
  <si>
    <t>Net Debt</t>
  </si>
  <si>
    <t>($/sh)</t>
  </si>
  <si>
    <t>Current Price</t>
  </si>
  <si>
    <t>Weighted Avg. Cost of Capital</t>
  </si>
  <si>
    <t>(FD 000)</t>
  </si>
  <si>
    <t>Shares Outstanding</t>
  </si>
  <si>
    <t>Sensitivity Analysis</t>
  </si>
  <si>
    <t xml:space="preserve">The growing perpetuity method was used to calculate the terminal value. </t>
  </si>
  <si>
    <t xml:space="preserve">Cash from working capital has been set to zero in the terminal year. </t>
  </si>
  <si>
    <t>Current taxes &amp; capital expenditure in terminal year have been set equal to the previous year.</t>
  </si>
  <si>
    <t>Terminal year EBITDA is equal to previous year grown at the terminal growth rate.</t>
  </si>
  <si>
    <t>Premium (Discount)</t>
  </si>
  <si>
    <t>(USD/sh)</t>
  </si>
  <si>
    <t>Less: Net Debt</t>
  </si>
  <si>
    <t>PREMIUM (DISCOUNT)</t>
  </si>
  <si>
    <t>PV of Terminal</t>
  </si>
  <si>
    <t>PV of Discrete</t>
  </si>
  <si>
    <t>Total Cash Flow</t>
  </si>
  <si>
    <r>
      <t xml:space="preserve">Terminal Value </t>
    </r>
    <r>
      <rPr>
        <vertAlign val="superscript"/>
        <sz val="10"/>
        <color rgb="FF000000"/>
        <rFont val="Open Sans"/>
        <family val="2"/>
      </rPr>
      <t>4</t>
    </r>
  </si>
  <si>
    <t>Discrete Forecast</t>
  </si>
  <si>
    <t>First Year of Forecast</t>
  </si>
  <si>
    <t>CASH FLOW PROFILES</t>
  </si>
  <si>
    <t>ASSUMPTIONS</t>
  </si>
  <si>
    <t>Unlevered Free Cash Flow</t>
  </si>
  <si>
    <r>
      <t xml:space="preserve">Cash from Working Capital </t>
    </r>
    <r>
      <rPr>
        <vertAlign val="superscript"/>
        <sz val="10"/>
        <color rgb="FF000000"/>
        <rFont val="Open Sans"/>
        <family val="2"/>
      </rPr>
      <t>3</t>
    </r>
  </si>
  <si>
    <r>
      <t xml:space="preserve">Capital Expenditure </t>
    </r>
    <r>
      <rPr>
        <vertAlign val="superscript"/>
        <sz val="10"/>
        <color rgb="FF000000"/>
        <rFont val="Open Sans"/>
        <family val="2"/>
      </rPr>
      <t>2</t>
    </r>
  </si>
  <si>
    <r>
      <t xml:space="preserve">Current Taxes (Unlevered) </t>
    </r>
    <r>
      <rPr>
        <vertAlign val="superscript"/>
        <sz val="10"/>
        <color rgb="FF000000"/>
        <rFont val="Open Sans"/>
        <family val="2"/>
      </rPr>
      <t>2</t>
    </r>
  </si>
  <si>
    <r>
      <t xml:space="preserve">EBITDA </t>
    </r>
    <r>
      <rPr>
        <vertAlign val="superscript"/>
        <sz val="10"/>
        <color rgb="FF000000"/>
        <rFont val="Open Sans"/>
        <family val="2"/>
      </rPr>
      <t>1</t>
    </r>
  </si>
  <si>
    <t>UNLEVERED FREE CASH FLOW</t>
  </si>
  <si>
    <t>(YY-MM-DD)</t>
  </si>
  <si>
    <t>Term</t>
  </si>
  <si>
    <t>Discounted Cash Flow Schedule</t>
  </si>
  <si>
    <t>Check</t>
  </si>
  <si>
    <t>Total Liabilities &amp; Equity</t>
  </si>
  <si>
    <t>Shareholders' Equity</t>
  </si>
  <si>
    <t>Retained Earnings</t>
  </si>
  <si>
    <t>Equity Capital</t>
  </si>
  <si>
    <t>EQUITY</t>
  </si>
  <si>
    <t>Total Liabilities</t>
  </si>
  <si>
    <t>Deferred Taxes</t>
  </si>
  <si>
    <t>Term Loan</t>
  </si>
  <si>
    <t>Line of Credit</t>
  </si>
  <si>
    <t>Accounts Payable</t>
  </si>
  <si>
    <t>LIABILITIES</t>
  </si>
  <si>
    <t>Total Assets</t>
  </si>
  <si>
    <t>Property Plant &amp; Equipment</t>
  </si>
  <si>
    <t>Inventory</t>
  </si>
  <si>
    <t>Accounts Receivable</t>
  </si>
  <si>
    <t>Cash</t>
  </si>
  <si>
    <t>ASSETS</t>
  </si>
  <si>
    <t>Balance Sheet</t>
  </si>
  <si>
    <t>Ending</t>
  </si>
  <si>
    <t>Change in Cash</t>
  </si>
  <si>
    <t>Beginning</t>
  </si>
  <si>
    <t>CASH BALANCE</t>
  </si>
  <si>
    <t>Subtotal</t>
  </si>
  <si>
    <t>Payment of Dividends</t>
  </si>
  <si>
    <t>Equity Issue / (Buyback)</t>
  </si>
  <si>
    <t>Term Loan Issue / (Repay)</t>
  </si>
  <si>
    <t>Line of Credit Issue / (Repay)</t>
  </si>
  <si>
    <t>CASH FROM FINANCING</t>
  </si>
  <si>
    <t>Capital Expenditure</t>
  </si>
  <si>
    <t>CASH FROM INVESTING</t>
  </si>
  <si>
    <t>Cash from Accounts Payable</t>
  </si>
  <si>
    <t>Cash from Inventory</t>
  </si>
  <si>
    <t>Cash from Accounts Receivable</t>
  </si>
  <si>
    <t>Deferred Tax</t>
  </si>
  <si>
    <t>Depreciation</t>
  </si>
  <si>
    <t>Net Income</t>
  </si>
  <si>
    <t>CASH FROM OPERATIONS</t>
  </si>
  <si>
    <t>Cash Flow Statement</t>
  </si>
  <si>
    <t>These are levered taxes calculated after the impact of interest expense.</t>
  </si>
  <si>
    <r>
      <t xml:space="preserve">Total Tax </t>
    </r>
    <r>
      <rPr>
        <vertAlign val="superscript"/>
        <sz val="10"/>
        <color rgb="FF000000"/>
        <rFont val="Open Sans"/>
        <family val="2"/>
      </rPr>
      <t>1</t>
    </r>
  </si>
  <si>
    <t>Current Tax</t>
  </si>
  <si>
    <t>EBT</t>
  </si>
  <si>
    <t>Interest Expense</t>
  </si>
  <si>
    <t>EBIT</t>
  </si>
  <si>
    <t>Other</t>
  </si>
  <si>
    <t>SG&amp;A</t>
  </si>
  <si>
    <t>Gross Profit</t>
  </si>
  <si>
    <t>COGS</t>
  </si>
  <si>
    <t>Revenue</t>
  </si>
  <si>
    <t>Income Statement</t>
  </si>
  <si>
    <t>Current Tax (Unlevered)</t>
  </si>
  <si>
    <t>Cash From Financing</t>
  </si>
  <si>
    <t>Cash From Investing</t>
  </si>
  <si>
    <t>Cash From Operations</t>
  </si>
  <si>
    <t>CASH FLOW STATEMENT</t>
  </si>
  <si>
    <t>Deferred Tax (Levered)</t>
  </si>
  <si>
    <t>Current Tax (Levered)</t>
  </si>
  <si>
    <t>Other Expenses</t>
  </si>
  <si>
    <t>INCOME STATEMENT</t>
  </si>
  <si>
    <t>Model Assumptions</t>
  </si>
  <si>
    <t>Total Labels</t>
  </si>
  <si>
    <t>Delta Label</t>
  </si>
  <si>
    <t>Charlie Label</t>
  </si>
  <si>
    <t>Bravo Label</t>
  </si>
  <si>
    <t>Alpha Label</t>
  </si>
  <si>
    <t>Total</t>
  </si>
  <si>
    <t>Alpha</t>
  </si>
  <si>
    <t>Bravo</t>
  </si>
  <si>
    <t>Charlie</t>
  </si>
  <si>
    <t>CAGR</t>
  </si>
  <si>
    <t>Segmented Revenue</t>
  </si>
  <si>
    <t>Omit Data Labels If</t>
  </si>
  <si>
    <t>Features</t>
  </si>
  <si>
    <t>Volume</t>
  </si>
  <si>
    <t>Price</t>
  </si>
  <si>
    <t>3-Year Trailing Stock Price &amp; Volume</t>
  </si>
  <si>
    <t>New product launch tooling has not started due to permitting delays</t>
  </si>
  <si>
    <t>Expansion of the North Plant only just started two months ago</t>
  </si>
  <si>
    <t>Operation Michelin is half complete and remains under budget</t>
  </si>
  <si>
    <t>The Eagle Project is nearing the completion date of Dec 31, 2023</t>
  </si>
  <si>
    <t>Update on Projects</t>
  </si>
  <si>
    <t>Price at Volume Chart</t>
  </si>
  <si>
    <t>Compact Valuation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</si>
</sst>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3" formatCode="_-* #,##0.00_-;\-* #,##0.00_-;_-* &quot;-&quot;??_-;_-@_-"/>
    <numFmt numFmtId="164" formatCode="_(#,##0_)_%;\(#,##0\)_%;_(&quot;–&quot;_)_%;_(@_)_%"/>
    <numFmt numFmtId="165" formatCode="&quot;Yes&quot;;&quot;ERROR&quot;;&quot;No&quot;;&quot;ERROR&quot;"/>
    <numFmt numFmtId="166" formatCode="_(&quot;Yes&quot;_);_(&quot;ERROR&quot;_);_(&quot;No&quot;_);_(&quot;ERROR&quot;_)"/>
    <numFmt numFmtId="167" formatCode="0&quot;A&quot;"/>
    <numFmt numFmtId="168" formatCode="0&quot;E&quot;"/>
    <numFmt numFmtId="169" formatCode="_(#,##0_);\(#,##0\);_(&quot;–&quot;_);_(@_)"/>
    <numFmt numFmtId="170" formatCode="_-* #,##0_-;\(#,##0\)_-;_-* &quot;-&quot;_-;_-@_-"/>
    <numFmt numFmtId="171" formatCode="_(0.0\x_);\(0.0\x\);_(&quot;–&quot;_);_(@_)"/>
    <numFmt numFmtId="172" formatCode="#,##0_);\(#,##0\);\-"/>
    <numFmt numFmtId="173" formatCode="@\⁽\²\⁾"/>
    <numFmt numFmtId="174" formatCode="@\⁽\¹\⁾"/>
    <numFmt numFmtId="175" formatCode="_(#,##0_x_);\(#,##0\);_(&quot;–&quot;_x_);_(@_)"/>
    <numFmt numFmtId="176" formatCode="_(0\x_);\(0\x\);_(&quot;–&quot;_);_(@_)"/>
    <numFmt numFmtId="177" formatCode="@\⁽\³\⁾"/>
    <numFmt numFmtId="178" formatCode="yyyy\-mm\-dd;@"/>
    <numFmt numFmtId="179" formatCode="mmmm\ d\,\ yyyy"/>
    <numFmt numFmtId="180" formatCode="_(#,##0.0%_);\(#,##0.0%\);_(&quot;–&quot;_)_%;_(@_)_%"/>
    <numFmt numFmtId="181" formatCode="_(#,##0.00_);\(#,##0.00\);_(&quot;–&quot;_);_(@_)"/>
    <numFmt numFmtId="182" formatCode="#,##0.00_);\(#,##0.00\);\-"/>
    <numFmt numFmtId="183" formatCode=";;;"/>
    <numFmt numFmtId="184" formatCode="yy/mm/dd"/>
    <numFmt numFmtId="185" formatCode="0.0%"/>
    <numFmt numFmtId="186" formatCode="@\⁽\⁴\⁾"/>
    <numFmt numFmtId="187" formatCode="#,##0_);[Red]\(#,##0\);\-"/>
    <numFmt numFmtId="188" formatCode="_(#,##0%_);\(#,##0%\);_(&quot;–&quot;_)_%;_(@_)_%"/>
    <numFmt numFmtId="189" formatCode="0000"/>
    <numFmt numFmtId="190" formatCode="0&quot;F&quot;"/>
    <numFmt numFmtId="191" formatCode="_(* #,##0.00_);_(* \(#,##0.00\);_(* &quot;-&quot;??_);_(@_)"/>
    <numFmt numFmtId="192" formatCode="_(#,##0.0%_);\(#,##0.0%\);_(&quot;–&quot;_);_(@_)"/>
    <numFmt numFmtId="193" formatCode="_(#,##0%_);\(#,##0%\);_(&quot;–&quot;_);_(@_)"/>
    <numFmt numFmtId="194" formatCode="_(###0_);\(###0\);_(&quot;–&quot;_);_(@_)"/>
    <numFmt numFmtId="195" formatCode="[$$-540A]#,##0;\([$$-540A]#,##0\)"/>
  </numFmts>
  <fonts count="70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b/>
      <sz val="10"/>
      <color theme="0"/>
      <name val="Open Sans"/>
      <family val="2"/>
    </font>
    <font>
      <sz val="10"/>
      <color rgb="FFFF0000"/>
      <name val="Open Sans"/>
      <family val="2"/>
    </font>
    <font>
      <b/>
      <sz val="10"/>
      <color theme="1"/>
      <name val="Open Sans"/>
      <family val="2"/>
    </font>
    <font>
      <sz val="10"/>
      <color theme="0"/>
      <name val="Open Sans"/>
      <family val="2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b/>
      <sz val="12"/>
      <color theme="0"/>
      <name val="Open Sans"/>
      <family val="2"/>
    </font>
    <font>
      <u/>
      <sz val="10"/>
      <color theme="10"/>
      <name val="Arial"/>
      <family val="2"/>
    </font>
    <font>
      <sz val="12"/>
      <color theme="1"/>
      <name val="Open Sans"/>
      <family val="2"/>
    </font>
    <font>
      <u/>
      <sz val="12"/>
      <color theme="10"/>
      <name val="Open Sans"/>
      <family val="2"/>
    </font>
    <font>
      <sz val="11"/>
      <color rgb="FFFA621C"/>
      <name val="Open Sans"/>
      <family val="2"/>
    </font>
    <font>
      <sz val="12"/>
      <color rgb="FF002060"/>
      <name val="Open Sans"/>
      <family val="2"/>
    </font>
    <font>
      <sz val="12"/>
      <color rgb="FF000000"/>
      <name val="Open Sans"/>
      <family val="2"/>
    </font>
    <font>
      <sz val="12"/>
      <color rgb="FF289A72"/>
      <name val="Open Sans"/>
      <family val="2"/>
    </font>
    <font>
      <u/>
      <sz val="11"/>
      <color theme="10"/>
      <name val="Calibri"/>
      <family val="2"/>
      <scheme val="minor"/>
    </font>
    <font>
      <u/>
      <sz val="12"/>
      <color rgb="FF3271D2"/>
      <name val="Open Sans"/>
      <family val="2"/>
    </font>
    <font>
      <b/>
      <sz val="11"/>
      <color theme="1"/>
      <name val="Open Sans"/>
      <family val="2"/>
    </font>
    <font>
      <b/>
      <sz val="14"/>
      <color rgb="FF132E57"/>
      <name val="Open Sans"/>
      <family val="2"/>
    </font>
    <font>
      <b/>
      <sz val="20"/>
      <color rgb="FF4472C4"/>
      <name val="Open Sans"/>
      <family val="2"/>
    </font>
    <font>
      <b/>
      <sz val="16"/>
      <color theme="0"/>
      <name val="Open Sans"/>
      <family val="2"/>
    </font>
    <font>
      <b/>
      <sz val="14"/>
      <color rgb="FF0000FF"/>
      <name val="Open Sans"/>
      <family val="2"/>
    </font>
    <font>
      <i/>
      <sz val="9"/>
      <name val="Open Sans"/>
      <family val="2"/>
    </font>
    <font>
      <sz val="14"/>
      <color theme="1"/>
      <name val="Open Sans"/>
      <family val="2"/>
    </font>
    <font>
      <b/>
      <sz val="10"/>
      <name val="Open Sans"/>
      <family val="2"/>
    </font>
    <font>
      <b/>
      <sz val="14"/>
      <color rgb="FF3271D2"/>
      <name val="Open Sans"/>
      <family val="2"/>
    </font>
    <font>
      <sz val="10"/>
      <color rgb="FF000000"/>
      <name val="Open Sans"/>
      <family val="2"/>
    </font>
    <font>
      <b/>
      <sz val="10"/>
      <color rgb="FF000000"/>
      <name val="Open Sans"/>
      <family val="2"/>
    </font>
    <font>
      <i/>
      <sz val="9"/>
      <color rgb="FF000000"/>
      <name val="Open Sans"/>
      <family val="2"/>
    </font>
    <font>
      <sz val="10"/>
      <name val="Bookman"/>
      <family val="1"/>
    </font>
    <font>
      <i/>
      <sz val="11"/>
      <color theme="1"/>
      <name val="Open Sans"/>
      <family val="2"/>
    </font>
    <font>
      <sz val="11"/>
      <name val="Open Sans"/>
      <family val="2"/>
    </font>
    <font>
      <sz val="10"/>
      <color rgb="FF3271D2"/>
      <name val="Open Sans"/>
      <family val="2"/>
    </font>
    <font>
      <sz val="10"/>
      <name val="Open Sans"/>
      <family val="2"/>
    </font>
    <font>
      <b/>
      <sz val="10"/>
      <color rgb="FFFA621C"/>
      <name val="Open Sans"/>
      <family val="2"/>
    </font>
    <font>
      <sz val="10"/>
      <name val="Arial"/>
      <family val="2"/>
    </font>
    <font>
      <b/>
      <vertAlign val="superscript"/>
      <sz val="10"/>
      <color theme="1"/>
      <name val="Open Sans"/>
      <family val="2"/>
    </font>
    <font>
      <b/>
      <vertAlign val="superscript"/>
      <sz val="10"/>
      <color rgb="FF000000"/>
      <name val="Open Sans"/>
      <family val="2"/>
    </font>
    <font>
      <i/>
      <sz val="10"/>
      <color theme="0"/>
      <name val="Open Sans"/>
      <family val="2"/>
    </font>
    <font>
      <sz val="11"/>
      <color rgb="FF000000"/>
      <name val="Open Sans"/>
      <family val="2"/>
    </font>
    <font>
      <sz val="8"/>
      <name val="Open Sans"/>
      <family val="2"/>
    </font>
    <font>
      <sz val="10"/>
      <color rgb="FF289A72"/>
      <name val="Open Sans"/>
      <family val="2"/>
    </font>
    <font>
      <sz val="11"/>
      <color rgb="FFFF0000"/>
      <name val="Open Sans"/>
      <family val="2"/>
    </font>
    <font>
      <sz val="8"/>
      <color rgb="FF000000"/>
      <name val="Open Sans"/>
      <family val="2"/>
    </font>
    <font>
      <sz val="9"/>
      <color rgb="FF000000"/>
      <name val="Open Sans"/>
      <family val="2"/>
    </font>
    <font>
      <i/>
      <sz val="10"/>
      <color rgb="FF000000"/>
      <name val="Open Sans"/>
      <family val="2"/>
    </font>
    <font>
      <i/>
      <sz val="10"/>
      <name val="Open Sans"/>
      <family val="2"/>
    </font>
    <font>
      <i/>
      <sz val="10"/>
      <color rgb="FF3271D2"/>
      <name val="Open Sans"/>
      <family val="2"/>
    </font>
    <font>
      <i/>
      <sz val="8"/>
      <color rgb="FF000000"/>
      <name val="Open Sans"/>
      <family val="2"/>
    </font>
    <font>
      <sz val="14"/>
      <color rgb="FF000000"/>
      <name val="Open Sans"/>
      <family val="2"/>
    </font>
    <font>
      <b/>
      <sz val="14"/>
      <color rgb="FF000000"/>
      <name val="Open Sans"/>
      <family val="2"/>
    </font>
    <font>
      <b/>
      <i/>
      <sz val="10"/>
      <color rgb="FF3271D2"/>
      <name val="Open Sans"/>
      <family val="2"/>
    </font>
    <font>
      <vertAlign val="superscript"/>
      <sz val="10"/>
      <color rgb="FF000000"/>
      <name val="Open Sans"/>
      <family val="2"/>
    </font>
    <font>
      <sz val="10"/>
      <color theme="9" tint="-0.249977111117893"/>
      <name val="Open Sans"/>
      <family val="2"/>
    </font>
    <font>
      <b/>
      <sz val="9"/>
      <color rgb="FF000000"/>
      <name val="Open Sans"/>
      <family val="2"/>
    </font>
    <font>
      <sz val="11"/>
      <color theme="1"/>
      <name val="Arial Narrow"/>
      <family val="2"/>
    </font>
    <font>
      <sz val="13"/>
      <color rgb="FF000000"/>
      <name val="Open Sans"/>
      <family val="2"/>
    </font>
    <font>
      <b/>
      <sz val="11"/>
      <color rgb="FF000000"/>
      <name val="Open Sans"/>
      <family val="2"/>
    </font>
    <font>
      <b/>
      <sz val="13"/>
      <color rgb="FF000000"/>
      <name val="Open Sans"/>
      <family val="2"/>
    </font>
    <font>
      <b/>
      <i/>
      <sz val="10"/>
      <color rgb="FF000000"/>
      <name val="Open Sans"/>
      <family val="2"/>
    </font>
    <font>
      <sz val="14"/>
      <color rgb="FF3271D2"/>
      <name val="Open Sans"/>
      <family val="2"/>
    </font>
    <font>
      <b/>
      <sz val="10"/>
      <color rgb="FF3271D2"/>
      <name val="Open Sans"/>
      <family val="2"/>
    </font>
    <font>
      <sz val="11"/>
      <color rgb="FF3271D2"/>
      <name val="Open Sans"/>
      <family val="2"/>
    </font>
    <font>
      <b/>
      <sz val="13"/>
      <color theme="0"/>
      <name val="Open Sans"/>
      <family val="2"/>
    </font>
    <font>
      <sz val="13"/>
      <color theme="0"/>
      <name val="Open Sans"/>
      <family val="2"/>
    </font>
    <font>
      <sz val="8"/>
      <color theme="1"/>
      <name val="Open Sans"/>
      <family val="2"/>
    </font>
    <font>
      <sz val="8"/>
      <color rgb="FF000000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132E57"/>
        <bgColor indexed="64"/>
      </patternFill>
    </fill>
    <fill>
      <patternFill patternType="solid">
        <fgColor rgb="FF132E5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E5F7"/>
        <bgColor rgb="FF000000"/>
      </patternFill>
    </fill>
    <fill>
      <patternFill patternType="solid">
        <fgColor rgb="FFD9E5F7"/>
        <bgColor rgb="FFFFFFFF"/>
      </patternFill>
    </fill>
    <fill>
      <patternFill patternType="solid">
        <fgColor rgb="FFD9E5F7"/>
        <bgColor rgb="FF00C8FF"/>
      </patternFill>
    </fill>
    <fill>
      <patternFill patternType="solid">
        <fgColor rgb="FFF2F2F2"/>
        <bgColor rgb="FFFBD2D3"/>
      </patternFill>
    </fill>
    <fill>
      <patternFill patternType="solid">
        <fgColor rgb="FFF2F2F2"/>
        <bgColor rgb="FFEE5255"/>
      </patternFill>
    </fill>
    <fill>
      <patternFill patternType="solid">
        <fgColor rgb="FFF2F2F2"/>
        <bgColor rgb="FFFFFFFF"/>
      </patternFill>
    </fill>
    <fill>
      <patternFill patternType="solid">
        <fgColor rgb="FFF2F2F2"/>
        <bgColor rgb="FFB1E0BE"/>
      </patternFill>
    </fill>
    <fill>
      <patternFill patternType="solid">
        <fgColor rgb="FFF2F2F2"/>
        <bgColor rgb="FF4AB867"/>
      </patternFill>
    </fill>
    <fill>
      <patternFill patternType="solid">
        <fgColor rgb="FFF2F2F2"/>
        <bgColor rgb="FFF6A7A8"/>
      </patternFill>
    </fill>
    <fill>
      <patternFill patternType="solid">
        <fgColor rgb="FFF2F2F2"/>
        <bgColor rgb="FFA4DCB3"/>
      </patternFill>
    </fill>
  </fills>
  <borders count="48">
    <border>
      <left/>
      <right/>
      <top/>
      <bottom/>
      <diagonal/>
    </border>
    <border>
      <left/>
      <right/>
      <top style="medium">
        <color rgb="FF132E57"/>
      </top>
      <bottom/>
      <diagonal/>
    </border>
    <border>
      <left style="medium">
        <color rgb="FF132E57"/>
      </left>
      <right/>
      <top/>
      <bottom/>
      <diagonal/>
    </border>
    <border>
      <left/>
      <right/>
      <top style="thin">
        <color rgb="FF132E57"/>
      </top>
      <bottom/>
      <diagonal/>
    </border>
    <border>
      <left style="medium">
        <color rgb="FF132E57"/>
      </left>
      <right/>
      <top style="medium">
        <color rgb="FF132E57"/>
      </top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3271D2"/>
      </right>
      <top/>
      <bottom style="thin">
        <color rgb="FF3271D2"/>
      </bottom>
      <diagonal/>
    </border>
    <border>
      <left/>
      <right/>
      <top/>
      <bottom style="thin">
        <color rgb="FF3271D2"/>
      </bottom>
      <diagonal/>
    </border>
    <border>
      <left style="thin">
        <color rgb="FF3271D2"/>
      </left>
      <right/>
      <top/>
      <bottom style="thin">
        <color rgb="FF3271D2"/>
      </bottom>
      <diagonal/>
    </border>
    <border>
      <left/>
      <right style="thin">
        <color rgb="FF3271D2"/>
      </right>
      <top/>
      <bottom/>
      <diagonal/>
    </border>
    <border>
      <left style="thin">
        <color rgb="FF3271D2"/>
      </left>
      <right/>
      <top/>
      <bottom/>
      <diagonal/>
    </border>
    <border>
      <left/>
      <right style="thin">
        <color rgb="FF3271D2"/>
      </right>
      <top style="hair">
        <color rgb="FF3271D2"/>
      </top>
      <bottom/>
      <diagonal/>
    </border>
    <border>
      <left/>
      <right/>
      <top style="hair">
        <color rgb="FF3271D2"/>
      </top>
      <bottom/>
      <diagonal/>
    </border>
    <border>
      <left/>
      <right style="thin">
        <color rgb="FF3271D2"/>
      </right>
      <top style="thin">
        <color rgb="FF3271D2"/>
      </top>
      <bottom/>
      <diagonal/>
    </border>
    <border>
      <left/>
      <right/>
      <top style="thin">
        <color rgb="FF3271D2"/>
      </top>
      <bottom/>
      <diagonal/>
    </border>
    <border>
      <left style="thin">
        <color rgb="FF3271D2"/>
      </left>
      <right/>
      <top style="thin">
        <color rgb="FF3271D2"/>
      </top>
      <bottom/>
      <diagonal/>
    </border>
    <border>
      <left/>
      <right style="thin">
        <color rgb="FF3271D2"/>
      </right>
      <top style="thin">
        <color rgb="FF3271D2"/>
      </top>
      <bottom style="thin">
        <color rgb="FF3271D2"/>
      </bottom>
      <diagonal/>
    </border>
    <border>
      <left/>
      <right/>
      <top style="thin">
        <color rgb="FF3271D2"/>
      </top>
      <bottom style="thin">
        <color rgb="FF3271D2"/>
      </bottom>
      <diagonal/>
    </border>
    <border>
      <left style="thin">
        <color rgb="FF3271D2"/>
      </left>
      <right/>
      <top style="thin">
        <color rgb="FF3271D2"/>
      </top>
      <bottom style="thin">
        <color rgb="FF3271D2"/>
      </bottom>
      <diagonal/>
    </border>
    <border>
      <left style="thin">
        <color rgb="FF3271D2"/>
      </left>
      <right/>
      <top style="hair">
        <color rgb="FF3271D2"/>
      </top>
      <bottom/>
      <diagonal/>
    </border>
    <border>
      <left/>
      <right/>
      <top style="hair">
        <color rgb="FF57595D"/>
      </top>
      <bottom/>
      <diagonal/>
    </border>
    <border>
      <left style="hair">
        <color rgb="FF57595D"/>
      </left>
      <right/>
      <top/>
      <bottom/>
      <diagonal/>
    </border>
    <border>
      <left style="thin">
        <color rgb="FFFA621C"/>
      </left>
      <right style="thin">
        <color rgb="FFFA621C"/>
      </right>
      <top style="thin">
        <color rgb="FFFA621C"/>
      </top>
      <bottom style="thin">
        <color rgb="FFFA621C"/>
      </bottom>
      <diagonal/>
    </border>
    <border>
      <left style="hair">
        <color rgb="FF57595D"/>
      </left>
      <right/>
      <top style="hair">
        <color rgb="FF57595D"/>
      </top>
      <bottom/>
      <diagonal/>
    </border>
    <border>
      <left/>
      <right/>
      <top style="thin">
        <color rgb="FFFA621C"/>
      </top>
      <bottom/>
      <diagonal/>
    </border>
    <border>
      <left style="thin">
        <color rgb="FFFA621C"/>
      </left>
      <right/>
      <top/>
      <bottom/>
      <diagonal/>
    </border>
    <border>
      <left style="thin">
        <color rgb="FFFA621C"/>
      </left>
      <right/>
      <top style="thin">
        <color rgb="FFFA621C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medium">
        <color rgb="FF3271D2"/>
      </top>
      <bottom/>
      <diagonal/>
    </border>
    <border>
      <left style="thin">
        <color rgb="FF3271D2"/>
      </left>
      <right style="thin">
        <color rgb="FF3271D2"/>
      </right>
      <top/>
      <bottom/>
      <diagonal/>
    </border>
    <border>
      <left style="thin">
        <color rgb="FF3271D2"/>
      </left>
      <right style="thin">
        <color rgb="FF3271D2"/>
      </right>
      <top style="thin">
        <color rgb="FF3271D2"/>
      </top>
      <bottom/>
      <diagonal/>
    </border>
    <border>
      <left/>
      <right/>
      <top style="thin">
        <color rgb="FF3271D2"/>
      </top>
      <bottom style="medium">
        <color rgb="FF3271D2"/>
      </bottom>
      <diagonal/>
    </border>
    <border>
      <left/>
      <right/>
      <top/>
      <bottom style="medium">
        <color rgb="FF3271D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hair">
        <color rgb="FF3271D2"/>
      </top>
      <bottom style="thin">
        <color rgb="FF3271D2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0" fontId="38" fillId="0" borderId="0"/>
    <xf numFmtId="0" fontId="38" fillId="0" borderId="0"/>
    <xf numFmtId="191" fontId="58" fillId="0" borderId="0" applyFont="0" applyFill="0" applyBorder="0" applyAlignment="0" applyProtection="0"/>
  </cellStyleXfs>
  <cellXfs count="472">
    <xf numFmtId="0" fontId="0" fillId="0" borderId="0" xfId="0"/>
    <xf numFmtId="0" fontId="8" fillId="0" borderId="0" xfId="3" applyFont="1"/>
    <xf numFmtId="0" fontId="8" fillId="0" borderId="1" xfId="3" applyFont="1" applyBorder="1"/>
    <xf numFmtId="0" fontId="8" fillId="0" borderId="2" xfId="3" applyFont="1" applyBorder="1"/>
    <xf numFmtId="0" fontId="7" fillId="2" borderId="0" xfId="3" applyFont="1" applyFill="1"/>
    <xf numFmtId="164" fontId="9" fillId="2" borderId="0" xfId="3" applyNumberFormat="1" applyFont="1" applyFill="1"/>
    <xf numFmtId="0" fontId="2" fillId="2" borderId="0" xfId="3" applyFont="1" applyFill="1"/>
    <xf numFmtId="0" fontId="10" fillId="2" borderId="0" xfId="3" applyFont="1" applyFill="1"/>
    <xf numFmtId="0" fontId="2" fillId="0" borderId="0" xfId="3" applyFont="1"/>
    <xf numFmtId="0" fontId="12" fillId="0" borderId="0" xfId="4" applyFont="1" applyFill="1" applyBorder="1"/>
    <xf numFmtId="164" fontId="13" fillId="0" borderId="0" xfId="4" applyNumberFormat="1" applyFont="1" applyFill="1" applyBorder="1"/>
    <xf numFmtId="164" fontId="12" fillId="0" borderId="0" xfId="3" applyNumberFormat="1" applyFont="1"/>
    <xf numFmtId="0" fontId="14" fillId="0" borderId="0" xfId="3" applyFont="1" applyAlignment="1">
      <alignment horizontal="left" indent="1"/>
    </xf>
    <xf numFmtId="0" fontId="15" fillId="0" borderId="0" xfId="4" applyFont="1" applyFill="1" applyBorder="1" applyProtection="1">
      <protection locked="0"/>
    </xf>
    <xf numFmtId="165" fontId="16" fillId="0" borderId="0" xfId="4" applyNumberFormat="1" applyFont="1" applyFill="1" applyBorder="1" applyAlignment="1" applyProtection="1">
      <alignment horizontal="center"/>
      <protection locked="0"/>
    </xf>
    <xf numFmtId="164" fontId="16" fillId="0" borderId="0" xfId="4" applyNumberFormat="1" applyFont="1" applyFill="1" applyBorder="1" applyAlignment="1" applyProtection="1">
      <alignment horizontal="left"/>
      <protection locked="0"/>
    </xf>
    <xf numFmtId="166" fontId="17" fillId="0" borderId="0" xfId="4" applyNumberFormat="1" applyFont="1" applyFill="1" applyBorder="1" applyAlignment="1" applyProtection="1">
      <alignment horizontal="center"/>
      <protection locked="0"/>
    </xf>
    <xf numFmtId="164" fontId="19" fillId="0" borderId="0" xfId="5" applyNumberFormat="1" applyFont="1" applyFill="1" applyBorder="1" applyAlignment="1" applyProtection="1">
      <protection locked="0"/>
    </xf>
    <xf numFmtId="166" fontId="16" fillId="0" borderId="0" xfId="4" applyNumberFormat="1" applyFont="1" applyFill="1" applyBorder="1" applyAlignment="1" applyProtection="1">
      <alignment horizontal="center"/>
      <protection locked="0"/>
    </xf>
    <xf numFmtId="0" fontId="16" fillId="0" borderId="0" xfId="4" applyNumberFormat="1" applyFont="1" applyFill="1" applyBorder="1" applyAlignment="1" applyProtection="1">
      <alignment horizontal="left"/>
      <protection locked="0"/>
    </xf>
    <xf numFmtId="0" fontId="20" fillId="0" borderId="0" xfId="3" applyFont="1"/>
    <xf numFmtId="0" fontId="8" fillId="0" borderId="3" xfId="3" applyFont="1" applyBorder="1"/>
    <xf numFmtId="0" fontId="21" fillId="0" borderId="0" xfId="3" applyFont="1" applyAlignment="1" applyProtection="1">
      <alignment horizontal="right"/>
      <protection locked="0"/>
    </xf>
    <xf numFmtId="0" fontId="21" fillId="0" borderId="0" xfId="3" applyFont="1" applyProtection="1">
      <protection locked="0"/>
    </xf>
    <xf numFmtId="0" fontId="8" fillId="0" borderId="0" xfId="3" applyFont="1" applyProtection="1">
      <protection locked="0"/>
    </xf>
    <xf numFmtId="0" fontId="21" fillId="0" borderId="0" xfId="3" applyFont="1" applyAlignment="1">
      <alignment horizontal="right"/>
    </xf>
    <xf numFmtId="0" fontId="22" fillId="0" borderId="0" xfId="3" applyFont="1" applyProtection="1">
      <protection locked="0"/>
    </xf>
    <xf numFmtId="0" fontId="8" fillId="3" borderId="0" xfId="3" applyFont="1" applyFill="1"/>
    <xf numFmtId="0" fontId="8" fillId="3" borderId="2" xfId="3" applyFont="1" applyFill="1" applyBorder="1"/>
    <xf numFmtId="0" fontId="23" fillId="4" borderId="0" xfId="4" applyFont="1" applyFill="1" applyAlignment="1">
      <alignment horizontal="center" vertical="center"/>
    </xf>
    <xf numFmtId="0" fontId="8" fillId="4" borderId="0" xfId="0" applyFont="1" applyFill="1"/>
    <xf numFmtId="0" fontId="8" fillId="3" borderId="1" xfId="3" applyFont="1" applyFill="1" applyBorder="1"/>
    <xf numFmtId="0" fontId="8" fillId="3" borderId="4" xfId="3" applyFont="1" applyFill="1" applyBorder="1"/>
    <xf numFmtId="0" fontId="8" fillId="0" borderId="0" xfId="0" applyFont="1"/>
    <xf numFmtId="167" fontId="4" fillId="0" borderId="0" xfId="0" applyNumberFormat="1" applyFont="1" applyAlignment="1">
      <alignment horizontal="right"/>
    </xf>
    <xf numFmtId="37" fontId="7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7" fontId="24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37" fontId="26" fillId="0" borderId="0" xfId="0" applyNumberFormat="1" applyFont="1" applyAlignment="1">
      <alignment vertical="center"/>
    </xf>
    <xf numFmtId="168" fontId="27" fillId="0" borderId="0" xfId="0" applyNumberFormat="1" applyFont="1" applyAlignment="1">
      <alignment horizontal="centerContinuous"/>
    </xf>
    <xf numFmtId="168" fontId="27" fillId="0" borderId="5" xfId="0" applyNumberFormat="1" applyFont="1" applyBorder="1" applyAlignment="1">
      <alignment horizontal="centerContinuous"/>
    </xf>
    <xf numFmtId="168" fontId="25" fillId="0" borderId="5" xfId="0" applyNumberFormat="1" applyFont="1" applyBorder="1" applyAlignment="1">
      <alignment horizontal="centerContinuous"/>
    </xf>
    <xf numFmtId="167" fontId="4" fillId="0" borderId="5" xfId="0" applyNumberFormat="1" applyFont="1" applyBorder="1" applyAlignment="1">
      <alignment horizontal="right"/>
    </xf>
    <xf numFmtId="37" fontId="2" fillId="0" borderId="5" xfId="0" applyNumberFormat="1" applyFont="1" applyBorder="1" applyAlignment="1">
      <alignment vertical="center"/>
    </xf>
    <xf numFmtId="37" fontId="4" fillId="0" borderId="5" xfId="0" applyNumberFormat="1" applyFont="1" applyBorder="1" applyAlignment="1">
      <alignment vertical="center"/>
    </xf>
    <xf numFmtId="37" fontId="28" fillId="0" borderId="5" xfId="0" applyNumberFormat="1" applyFont="1" applyBorder="1" applyAlignment="1">
      <alignment vertical="center"/>
    </xf>
    <xf numFmtId="49" fontId="29" fillId="0" borderId="0" xfId="0" applyNumberFormat="1" applyFont="1" applyAlignment="1">
      <alignment horizontal="right"/>
    </xf>
    <xf numFmtId="169" fontId="29" fillId="5" borderId="6" xfId="0" applyNumberFormat="1" applyFont="1" applyFill="1" applyBorder="1" applyAlignment="1">
      <alignment horizontal="center"/>
    </xf>
    <xf numFmtId="169" fontId="29" fillId="5" borderId="7" xfId="0" applyNumberFormat="1" applyFont="1" applyFill="1" applyBorder="1" applyAlignment="1">
      <alignment horizontal="center"/>
    </xf>
    <xf numFmtId="0" fontId="29" fillId="5" borderId="8" xfId="0" applyFont="1" applyFill="1" applyBorder="1" applyAlignment="1">
      <alignment horizontal="left" indent="1"/>
    </xf>
    <xf numFmtId="169" fontId="29" fillId="5" borderId="9" xfId="0" applyNumberFormat="1" applyFont="1" applyFill="1" applyBorder="1" applyAlignment="1">
      <alignment horizontal="center"/>
    </xf>
    <xf numFmtId="169" fontId="29" fillId="5" borderId="0" xfId="0" applyNumberFormat="1" applyFont="1" applyFill="1" applyAlignment="1">
      <alignment horizontal="center"/>
    </xf>
    <xf numFmtId="0" fontId="29" fillId="5" borderId="10" xfId="0" applyFont="1" applyFill="1" applyBorder="1" applyAlignment="1">
      <alignment horizontal="left" indent="1"/>
    </xf>
    <xf numFmtId="169" fontId="29" fillId="5" borderId="11" xfId="0" applyNumberFormat="1" applyFont="1" applyFill="1" applyBorder="1" applyAlignment="1">
      <alignment horizontal="center"/>
    </xf>
    <xf numFmtId="169" fontId="29" fillId="5" borderId="12" xfId="0" applyNumberFormat="1" applyFont="1" applyFill="1" applyBorder="1" applyAlignment="1">
      <alignment horizontal="center"/>
    </xf>
    <xf numFmtId="0" fontId="30" fillId="5" borderId="13" xfId="0" applyFont="1" applyFill="1" applyBorder="1" applyAlignment="1">
      <alignment horizontal="center"/>
    </xf>
    <xf numFmtId="0" fontId="30" fillId="5" borderId="14" xfId="0" applyFont="1" applyFill="1" applyBorder="1" applyAlignment="1">
      <alignment horizontal="center"/>
    </xf>
    <xf numFmtId="0" fontId="30" fillId="5" borderId="15" xfId="0" applyFont="1" applyFill="1" applyBorder="1"/>
    <xf numFmtId="0" fontId="27" fillId="0" borderId="0" xfId="3" applyFont="1"/>
    <xf numFmtId="164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horizontal="left" vertical="center"/>
    </xf>
    <xf numFmtId="169" fontId="2" fillId="5" borderId="16" xfId="3" applyNumberFormat="1" applyFont="1" applyFill="1" applyBorder="1" applyAlignment="1">
      <alignment horizontal="left"/>
    </xf>
    <xf numFmtId="169" fontId="29" fillId="5" borderId="17" xfId="0" applyNumberFormat="1" applyFont="1" applyFill="1" applyBorder="1" applyAlignment="1">
      <alignment horizontal="center"/>
    </xf>
    <xf numFmtId="0" fontId="29" fillId="5" borderId="18" xfId="0" applyFont="1" applyFill="1" applyBorder="1" applyAlignment="1">
      <alignment horizontal="left" indent="1"/>
    </xf>
    <xf numFmtId="0" fontId="20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168" fontId="27" fillId="6" borderId="0" xfId="0" applyNumberFormat="1" applyFont="1" applyFill="1" applyAlignment="1">
      <alignment horizontal="centerContinuous"/>
    </xf>
    <xf numFmtId="168" fontId="25" fillId="6" borderId="0" xfId="0" applyNumberFormat="1" applyFont="1" applyFill="1" applyAlignment="1">
      <alignment horizontal="centerContinuous"/>
    </xf>
    <xf numFmtId="167" fontId="4" fillId="6" borderId="0" xfId="0" applyNumberFormat="1" applyFont="1" applyFill="1" applyAlignment="1">
      <alignment horizontal="right"/>
    </xf>
    <xf numFmtId="37" fontId="2" fillId="6" borderId="0" xfId="0" applyNumberFormat="1" applyFont="1" applyFill="1" applyAlignment="1">
      <alignment vertical="center"/>
    </xf>
    <xf numFmtId="37" fontId="4" fillId="6" borderId="0" xfId="0" applyNumberFormat="1" applyFont="1" applyFill="1" applyAlignment="1">
      <alignment vertical="center"/>
    </xf>
    <xf numFmtId="37" fontId="28" fillId="6" borderId="0" xfId="0" applyNumberFormat="1" applyFont="1" applyFill="1" applyAlignment="1">
      <alignment vertical="center"/>
    </xf>
    <xf numFmtId="0" fontId="2" fillId="0" borderId="0" xfId="0" applyFont="1"/>
    <xf numFmtId="170" fontId="33" fillId="0" borderId="0" xfId="6" applyNumberFormat="1" applyFont="1" applyFill="1" applyBorder="1" applyAlignment="1">
      <alignment horizontal="right"/>
    </xf>
    <xf numFmtId="170" fontId="33" fillId="0" borderId="0" xfId="6" applyNumberFormat="1" applyFont="1" applyAlignment="1">
      <alignment horizontal="right"/>
    </xf>
    <xf numFmtId="170" fontId="33" fillId="0" borderId="0" xfId="6" applyNumberFormat="1" applyFont="1" applyAlignment="1" applyProtection="1">
      <alignment horizontal="center"/>
      <protection locked="0"/>
    </xf>
    <xf numFmtId="170" fontId="33" fillId="0" borderId="0" xfId="6" applyNumberFormat="1" applyFont="1" applyProtection="1">
      <protection locked="0"/>
    </xf>
    <xf numFmtId="170" fontId="8" fillId="0" borderId="0" xfId="6" applyNumberFormat="1" applyFont="1" applyProtection="1">
      <protection locked="0"/>
    </xf>
    <xf numFmtId="0" fontId="34" fillId="0" borderId="0" xfId="0" applyFont="1"/>
    <xf numFmtId="0" fontId="34" fillId="3" borderId="0" xfId="0" applyFont="1" applyFill="1"/>
    <xf numFmtId="0" fontId="2" fillId="0" borderId="5" xfId="3" applyFont="1" applyBorder="1"/>
    <xf numFmtId="171" fontId="2" fillId="0" borderId="0" xfId="3" applyNumberFormat="1" applyFont="1" applyAlignment="1">
      <alignment horizontal="right" vertical="center"/>
    </xf>
    <xf numFmtId="172" fontId="29" fillId="0" borderId="0" xfId="0" applyNumberFormat="1" applyFont="1" applyAlignment="1">
      <alignment horizontal="right"/>
    </xf>
    <xf numFmtId="172" fontId="35" fillId="0" borderId="0" xfId="0" applyNumberFormat="1" applyFont="1" applyAlignment="1">
      <alignment horizontal="right"/>
    </xf>
    <xf numFmtId="173" fontId="2" fillId="0" borderId="0" xfId="3" applyNumberFormat="1" applyFont="1" applyAlignment="1">
      <alignment horizontal="right"/>
    </xf>
    <xf numFmtId="164" fontId="31" fillId="0" borderId="0" xfId="0" applyNumberFormat="1" applyFont="1" applyAlignment="1">
      <alignment vertical="center"/>
    </xf>
    <xf numFmtId="174" fontId="2" fillId="0" borderId="0" xfId="3" applyNumberFormat="1" applyFont="1" applyAlignment="1">
      <alignment horizontal="right"/>
    </xf>
    <xf numFmtId="0" fontId="36" fillId="0" borderId="0" xfId="3" applyFont="1"/>
    <xf numFmtId="171" fontId="36" fillId="0" borderId="0" xfId="3" applyNumberFormat="1" applyFont="1" applyAlignment="1">
      <alignment horizontal="right" vertical="center"/>
    </xf>
    <xf numFmtId="37" fontId="29" fillId="0" borderId="0" xfId="3" applyNumberFormat="1" applyFont="1" applyAlignment="1">
      <alignment vertical="center"/>
    </xf>
    <xf numFmtId="0" fontId="36" fillId="0" borderId="0" xfId="3" applyFont="1" applyAlignment="1">
      <alignment horizontal="center"/>
    </xf>
    <xf numFmtId="171" fontId="29" fillId="0" borderId="10" xfId="3" applyNumberFormat="1" applyFont="1" applyBorder="1" applyAlignment="1">
      <alignment horizontal="center" vertical="center"/>
    </xf>
    <xf numFmtId="172" fontId="35" fillId="0" borderId="0" xfId="0" applyNumberFormat="1" applyFont="1" applyAlignment="1">
      <alignment horizontal="center"/>
    </xf>
    <xf numFmtId="172" fontId="29" fillId="0" borderId="10" xfId="0" applyNumberFormat="1" applyFont="1" applyBorder="1" applyAlignment="1">
      <alignment horizontal="center"/>
    </xf>
    <xf numFmtId="172" fontId="29" fillId="0" borderId="0" xfId="0" applyNumberFormat="1" applyFont="1" applyAlignment="1">
      <alignment horizontal="center"/>
    </xf>
    <xf numFmtId="172" fontId="29" fillId="0" borderId="0" xfId="3" applyNumberFormat="1" applyFont="1" applyAlignment="1">
      <alignment horizontal="left" vertical="center" indent="1"/>
    </xf>
    <xf numFmtId="175" fontId="29" fillId="5" borderId="6" xfId="3" applyNumberFormat="1" applyFont="1" applyFill="1" applyBorder="1" applyAlignment="1">
      <alignment horizontal="right" vertical="center"/>
    </xf>
    <xf numFmtId="169" fontId="29" fillId="5" borderId="7" xfId="3" applyNumberFormat="1" applyFont="1" applyFill="1" applyBorder="1" applyAlignment="1">
      <alignment horizontal="right" vertical="center"/>
    </xf>
    <xf numFmtId="0" fontId="2" fillId="5" borderId="8" xfId="3" applyFont="1" applyFill="1" applyBorder="1" applyAlignment="1">
      <alignment horizontal="left" indent="1"/>
    </xf>
    <xf numFmtId="176" fontId="29" fillId="5" borderId="11" xfId="3" applyNumberFormat="1" applyFont="1" applyFill="1" applyBorder="1" applyAlignment="1">
      <alignment horizontal="right" vertical="center"/>
    </xf>
    <xf numFmtId="169" fontId="29" fillId="5" borderId="12" xfId="3" applyNumberFormat="1" applyFont="1" applyFill="1" applyBorder="1" applyAlignment="1">
      <alignment horizontal="right" vertical="center"/>
    </xf>
    <xf numFmtId="0" fontId="2" fillId="5" borderId="19" xfId="3" applyFont="1" applyFill="1" applyBorder="1" applyAlignment="1">
      <alignment horizontal="left" indent="1"/>
    </xf>
    <xf numFmtId="172" fontId="35" fillId="0" borderId="14" xfId="0" applyNumberFormat="1" applyFont="1" applyBorder="1" applyAlignment="1">
      <alignment horizontal="center"/>
    </xf>
    <xf numFmtId="172" fontId="35" fillId="0" borderId="15" xfId="0" applyNumberFormat="1" applyFont="1" applyBorder="1" applyAlignment="1">
      <alignment horizontal="center"/>
    </xf>
    <xf numFmtId="0" fontId="6" fillId="5" borderId="9" xfId="0" applyFont="1" applyFill="1" applyBorder="1" applyAlignment="1">
      <alignment horizontal="right"/>
    </xf>
    <xf numFmtId="169" fontId="30" fillId="5" borderId="0" xfId="7" applyNumberFormat="1" applyFont="1" applyFill="1" applyAlignment="1">
      <alignment horizontal="right"/>
    </xf>
    <xf numFmtId="0" fontId="6" fillId="5" borderId="10" xfId="3" applyFont="1" applyFill="1" applyBorder="1"/>
    <xf numFmtId="169" fontId="30" fillId="0" borderId="0" xfId="7" applyNumberFormat="1" applyFont="1" applyAlignment="1">
      <alignment horizontal="center"/>
    </xf>
    <xf numFmtId="0" fontId="6" fillId="0" borderId="10" xfId="0" applyFont="1" applyBorder="1" applyAlignment="1">
      <alignment horizontal="center"/>
    </xf>
    <xf numFmtId="169" fontId="27" fillId="0" borderId="0" xfId="7" applyNumberFormat="1" applyFont="1" applyAlignment="1">
      <alignment horizontal="center"/>
    </xf>
    <xf numFmtId="37" fontId="30" fillId="0" borderId="7" xfId="3" applyNumberFormat="1" applyFont="1" applyBorder="1" applyAlignment="1">
      <alignment vertical="center"/>
    </xf>
    <xf numFmtId="0" fontId="30" fillId="5" borderId="13" xfId="7" applyFont="1" applyFill="1" applyBorder="1" applyAlignment="1">
      <alignment horizontal="right"/>
    </xf>
    <xf numFmtId="169" fontId="30" fillId="5" borderId="14" xfId="7" applyNumberFormat="1" applyFont="1" applyFill="1" applyBorder="1" applyAlignment="1">
      <alignment horizontal="right"/>
    </xf>
    <xf numFmtId="0" fontId="6" fillId="5" borderId="15" xfId="3" applyFont="1" applyFill="1" applyBorder="1"/>
    <xf numFmtId="177" fontId="30" fillId="0" borderId="0" xfId="7" applyNumberFormat="1" applyFont="1" applyAlignment="1">
      <alignment horizontal="center"/>
    </xf>
    <xf numFmtId="0" fontId="30" fillId="0" borderId="10" xfId="7" applyFont="1" applyBorder="1" applyAlignment="1">
      <alignment horizontal="centerContinuous"/>
    </xf>
    <xf numFmtId="169" fontId="30" fillId="0" borderId="0" xfId="3" applyNumberFormat="1" applyFont="1" applyAlignment="1">
      <alignment horizontal="center" vertical="center"/>
    </xf>
    <xf numFmtId="37" fontId="30" fillId="0" borderId="0" xfId="3" applyNumberFormat="1" applyFont="1" applyAlignment="1">
      <alignment vertical="center"/>
    </xf>
    <xf numFmtId="171" fontId="29" fillId="0" borderId="0" xfId="3" applyNumberFormat="1" applyFont="1" applyAlignment="1">
      <alignment horizontal="center" vertical="center"/>
    </xf>
    <xf numFmtId="172" fontId="35" fillId="0" borderId="10" xfId="0" applyNumberFormat="1" applyFont="1" applyBorder="1" applyAlignment="1">
      <alignment horizontal="center"/>
    </xf>
    <xf numFmtId="37" fontId="29" fillId="0" borderId="0" xfId="3" applyNumberFormat="1" applyFont="1" applyAlignment="1">
      <alignment horizontal="left" vertical="center" indent="1"/>
    </xf>
    <xf numFmtId="171" fontId="29" fillId="0" borderId="14" xfId="3" applyNumberFormat="1" applyFont="1" applyBorder="1" applyAlignment="1">
      <alignment horizontal="center" vertical="center"/>
    </xf>
    <xf numFmtId="171" fontId="29" fillId="0" borderId="15" xfId="3" applyNumberFormat="1" applyFont="1" applyBorder="1" applyAlignment="1">
      <alignment horizontal="center" vertical="center"/>
    </xf>
    <xf numFmtId="37" fontId="29" fillId="0" borderId="14" xfId="3" applyNumberFormat="1" applyFont="1" applyBorder="1" applyAlignment="1">
      <alignment horizontal="left" vertical="center" indent="1"/>
    </xf>
    <xf numFmtId="0" fontId="6" fillId="0" borderId="0" xfId="0" applyFont="1" applyAlignment="1">
      <alignment horizontal="right"/>
    </xf>
    <xf numFmtId="0" fontId="27" fillId="0" borderId="0" xfId="3" applyFont="1" applyAlignment="1">
      <alignment horizontal="center"/>
    </xf>
    <xf numFmtId="0" fontId="27" fillId="0" borderId="0" xfId="7" applyFont="1" applyAlignment="1">
      <alignment horizontal="left"/>
    </xf>
    <xf numFmtId="0" fontId="30" fillId="0" borderId="0" xfId="7" applyFont="1" applyAlignment="1">
      <alignment horizontal="left"/>
    </xf>
    <xf numFmtId="0" fontId="30" fillId="0" borderId="0" xfId="7" applyFont="1" applyAlignment="1">
      <alignment horizontal="centerContinuous"/>
    </xf>
    <xf numFmtId="0" fontId="29" fillId="0" borderId="0" xfId="3" applyFont="1" applyAlignment="1">
      <alignment horizontal="center"/>
    </xf>
    <xf numFmtId="37" fontId="41" fillId="0" borderId="0" xfId="0" applyNumberFormat="1" applyFont="1" applyAlignment="1">
      <alignment vertical="top"/>
    </xf>
    <xf numFmtId="37" fontId="7" fillId="0" borderId="0" xfId="0" applyNumberFormat="1" applyFont="1" applyAlignment="1">
      <alignment vertical="top"/>
    </xf>
    <xf numFmtId="37" fontId="7" fillId="3" borderId="0" xfId="0" applyNumberFormat="1" applyFont="1" applyFill="1" applyAlignment="1">
      <alignment vertical="top"/>
    </xf>
    <xf numFmtId="0" fontId="8" fillId="0" borderId="5" xfId="3" applyFont="1" applyBorder="1"/>
    <xf numFmtId="0" fontId="42" fillId="0" borderId="0" xfId="3" applyFont="1"/>
    <xf numFmtId="0" fontId="34" fillId="0" borderId="0" xfId="3" applyFont="1"/>
    <xf numFmtId="0" fontId="43" fillId="0" borderId="0" xfId="3" applyFont="1" applyAlignment="1">
      <alignment horizontal="center"/>
    </xf>
    <xf numFmtId="171" fontId="29" fillId="0" borderId="0" xfId="3" applyNumberFormat="1" applyFont="1" applyAlignment="1">
      <alignment horizontal="right" vertical="center"/>
    </xf>
    <xf numFmtId="172" fontId="35" fillId="0" borderId="0" xfId="3" applyNumberFormat="1" applyFont="1" applyAlignment="1">
      <alignment vertical="center"/>
    </xf>
    <xf numFmtId="172" fontId="35" fillId="0" borderId="0" xfId="3" applyNumberFormat="1" applyFont="1" applyAlignment="1">
      <alignment horizontal="right" vertical="center"/>
    </xf>
    <xf numFmtId="0" fontId="35" fillId="0" borderId="0" xfId="3" applyFont="1" applyAlignment="1">
      <alignment vertical="center"/>
    </xf>
    <xf numFmtId="178" fontId="35" fillId="0" borderId="0" xfId="3" applyNumberFormat="1" applyFont="1" applyAlignment="1">
      <alignment horizontal="left" vertical="center"/>
    </xf>
    <xf numFmtId="172" fontId="35" fillId="0" borderId="0" xfId="3" applyNumberFormat="1" applyFont="1" applyAlignment="1">
      <alignment horizontal="center" vertical="center"/>
    </xf>
    <xf numFmtId="0" fontId="34" fillId="0" borderId="0" xfId="3" applyFont="1" applyAlignment="1">
      <alignment horizontal="center"/>
    </xf>
    <xf numFmtId="0" fontId="8" fillId="0" borderId="14" xfId="0" applyFont="1" applyBorder="1"/>
    <xf numFmtId="0" fontId="43" fillId="0" borderId="10" xfId="3" applyFont="1" applyBorder="1" applyAlignment="1">
      <alignment horizontal="center"/>
    </xf>
    <xf numFmtId="172" fontId="35" fillId="0" borderId="14" xfId="3" applyNumberFormat="1" applyFont="1" applyBorder="1" applyAlignment="1">
      <alignment horizontal="center" vertical="center"/>
    </xf>
    <xf numFmtId="172" fontId="44" fillId="0" borderId="15" xfId="0" applyNumberFormat="1" applyFont="1" applyBorder="1" applyAlignment="1">
      <alignment horizontal="center"/>
    </xf>
    <xf numFmtId="0" fontId="34" fillId="0" borderId="14" xfId="3" applyFont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169" fontId="30" fillId="0" borderId="0" xfId="0" applyNumberFormat="1" applyFont="1" applyAlignment="1">
      <alignment horizontal="center"/>
    </xf>
    <xf numFmtId="169" fontId="42" fillId="0" borderId="0" xfId="3" applyNumberFormat="1" applyFont="1" applyAlignment="1">
      <alignment horizontal="left"/>
    </xf>
    <xf numFmtId="169" fontId="6" fillId="0" borderId="10" xfId="0" applyNumberFormat="1" applyFont="1" applyBorder="1" applyAlignment="1">
      <alignment horizontal="center"/>
    </xf>
    <xf numFmtId="179" fontId="2" fillId="5" borderId="0" xfId="3" applyNumberFormat="1" applyFont="1" applyFill="1" applyAlignment="1">
      <alignment horizontal="left" indent="1"/>
    </xf>
    <xf numFmtId="179" fontId="29" fillId="5" borderId="8" xfId="3" applyNumberFormat="1" applyFont="1" applyFill="1" applyBorder="1" applyAlignment="1">
      <alignment horizontal="left" indent="1"/>
    </xf>
    <xf numFmtId="172" fontId="35" fillId="0" borderId="10" xfId="3" applyNumberFormat="1" applyFont="1" applyBorder="1" applyAlignment="1">
      <alignment horizontal="center" vertical="center"/>
    </xf>
    <xf numFmtId="178" fontId="35" fillId="0" borderId="0" xfId="3" applyNumberFormat="1" applyFont="1" applyAlignment="1">
      <alignment horizontal="left" vertical="center" indent="1"/>
    </xf>
    <xf numFmtId="0" fontId="6" fillId="5" borderId="14" xfId="3" applyFont="1" applyFill="1" applyBorder="1"/>
    <xf numFmtId="0" fontId="45" fillId="0" borderId="0" xfId="3" applyFont="1"/>
    <xf numFmtId="172" fontId="35" fillId="0" borderId="15" xfId="3" applyNumberFormat="1" applyFont="1" applyBorder="1" applyAlignment="1">
      <alignment horizontal="center" vertical="center"/>
    </xf>
    <xf numFmtId="0" fontId="35" fillId="0" borderId="14" xfId="3" applyFont="1" applyBorder="1" applyAlignment="1">
      <alignment vertical="center"/>
    </xf>
    <xf numFmtId="178" fontId="35" fillId="0" borderId="14" xfId="3" applyNumberFormat="1" applyFont="1" applyBorder="1" applyAlignment="1">
      <alignment horizontal="left" vertical="center" indent="1"/>
    </xf>
    <xf numFmtId="0" fontId="42" fillId="0" borderId="0" xfId="3" applyFont="1" applyAlignment="1">
      <alignment horizontal="center"/>
    </xf>
    <xf numFmtId="0" fontId="46" fillId="0" borderId="0" xfId="7" applyFont="1" applyAlignment="1">
      <alignment horizontal="left"/>
    </xf>
    <xf numFmtId="169" fontId="42" fillId="0" borderId="0" xfId="3" applyNumberFormat="1" applyFont="1" applyAlignment="1">
      <alignment horizontal="center"/>
    </xf>
    <xf numFmtId="169" fontId="42" fillId="0" borderId="0" xfId="3" applyNumberFormat="1" applyFont="1" applyAlignment="1">
      <alignment horizontal="centerContinuous"/>
    </xf>
    <xf numFmtId="169" fontId="6" fillId="0" borderId="10" xfId="0" applyNumberFormat="1" applyFont="1" applyBorder="1" applyAlignment="1">
      <alignment horizontal="centerContinuous"/>
    </xf>
    <xf numFmtId="0" fontId="30" fillId="0" borderId="0" xfId="3" applyFont="1" applyAlignment="1">
      <alignment horizontal="center" vertical="center"/>
    </xf>
    <xf numFmtId="0" fontId="8" fillId="0" borderId="5" xfId="0" applyFont="1" applyBorder="1"/>
    <xf numFmtId="49" fontId="47" fillId="0" borderId="0" xfId="0" quotePrefix="1" applyNumberFormat="1" applyFont="1" applyAlignment="1">
      <alignment horizontal="right"/>
    </xf>
    <xf numFmtId="0" fontId="42" fillId="0" borderId="0" xfId="0" applyFont="1"/>
    <xf numFmtId="0" fontId="42" fillId="0" borderId="20" xfId="0" applyFont="1" applyBorder="1"/>
    <xf numFmtId="0" fontId="8" fillId="0" borderId="20" xfId="0" applyFont="1" applyBorder="1"/>
    <xf numFmtId="0" fontId="42" fillId="0" borderId="21" xfId="0" applyFont="1" applyBorder="1"/>
    <xf numFmtId="180" fontId="29" fillId="0" borderId="0" xfId="1" applyNumberFormat="1" applyFont="1" applyFill="1" applyBorder="1" applyAlignment="1">
      <alignment horizontal="right" vertical="center"/>
    </xf>
    <xf numFmtId="180" fontId="29" fillId="0" borderId="21" xfId="1" applyNumberFormat="1" applyFont="1" applyFill="1" applyBorder="1" applyAlignment="1">
      <alignment horizontal="right" vertical="center"/>
    </xf>
    <xf numFmtId="180" fontId="48" fillId="0" borderId="0" xfId="2" applyNumberFormat="1" applyFont="1" applyFill="1" applyBorder="1" applyAlignment="1">
      <alignment horizontal="right" vertical="center"/>
    </xf>
    <xf numFmtId="0" fontId="8" fillId="0" borderId="21" xfId="0" applyFont="1" applyBorder="1"/>
    <xf numFmtId="181" fontId="36" fillId="0" borderId="0" xfId="1" applyNumberFormat="1" applyFont="1" applyFill="1" applyBorder="1" applyAlignment="1">
      <alignment vertical="center"/>
    </xf>
    <xf numFmtId="181" fontId="29" fillId="0" borderId="0" xfId="1" applyNumberFormat="1" applyFont="1" applyFill="1" applyBorder="1" applyAlignment="1">
      <alignment vertical="center"/>
    </xf>
    <xf numFmtId="181" fontId="29" fillId="0" borderId="21" xfId="1" applyNumberFormat="1" applyFont="1" applyFill="1" applyBorder="1" applyAlignment="1">
      <alignment vertical="center"/>
    </xf>
    <xf numFmtId="180" fontId="29" fillId="0" borderId="0" xfId="1" applyNumberFormat="1" applyFont="1" applyFill="1" applyAlignment="1">
      <alignment horizontal="right" vertical="center"/>
    </xf>
    <xf numFmtId="181" fontId="29" fillId="0" borderId="0" xfId="1" applyNumberFormat="1" applyFont="1" applyFill="1" applyAlignment="1">
      <alignment vertical="center"/>
    </xf>
    <xf numFmtId="169" fontId="29" fillId="5" borderId="16" xfId="0" applyNumberFormat="1" applyFont="1" applyFill="1" applyBorder="1"/>
    <xf numFmtId="181" fontId="29" fillId="5" borderId="17" xfId="0" applyNumberFormat="1" applyFont="1" applyFill="1" applyBorder="1" applyAlignment="1">
      <alignment horizontal="right"/>
    </xf>
    <xf numFmtId="0" fontId="29" fillId="5" borderId="18" xfId="0" applyFont="1" applyFill="1" applyBorder="1" applyAlignment="1">
      <alignment horizontal="left"/>
    </xf>
    <xf numFmtId="180" fontId="37" fillId="0" borderId="22" xfId="1" applyNumberFormat="1" applyFont="1" applyFill="1" applyBorder="1" applyAlignment="1">
      <alignment horizontal="right" vertical="center"/>
    </xf>
    <xf numFmtId="181" fontId="37" fillId="0" borderId="22" xfId="1" applyNumberFormat="1" applyFont="1" applyFill="1" applyBorder="1" applyAlignment="1">
      <alignment vertical="center"/>
    </xf>
    <xf numFmtId="180" fontId="29" fillId="0" borderId="20" xfId="1" applyNumberFormat="1" applyFont="1" applyFill="1" applyBorder="1" applyAlignment="1">
      <alignment horizontal="right" vertical="center"/>
    </xf>
    <xf numFmtId="180" fontId="29" fillId="0" borderId="23" xfId="1" applyNumberFormat="1" applyFont="1" applyFill="1" applyBorder="1" applyAlignment="1">
      <alignment horizontal="right" vertical="center"/>
    </xf>
    <xf numFmtId="181" fontId="36" fillId="0" borderId="20" xfId="1" applyNumberFormat="1" applyFont="1" applyFill="1" applyBorder="1" applyAlignment="1">
      <alignment vertical="center"/>
    </xf>
    <xf numFmtId="181" fontId="29" fillId="0" borderId="20" xfId="1" applyNumberFormat="1" applyFont="1" applyFill="1" applyBorder="1" applyAlignment="1">
      <alignment vertical="center"/>
    </xf>
    <xf numFmtId="181" fontId="29" fillId="0" borderId="23" xfId="1" applyNumberFormat="1" applyFont="1" applyFill="1" applyBorder="1" applyAlignment="1">
      <alignment vertical="center"/>
    </xf>
    <xf numFmtId="180" fontId="49" fillId="0" borderId="0" xfId="2" applyNumberFormat="1" applyFont="1" applyFill="1" applyBorder="1" applyAlignment="1">
      <alignment horizontal="right" vertical="center"/>
    </xf>
    <xf numFmtId="182" fontId="29" fillId="0" borderId="0" xfId="0" applyNumberFormat="1" applyFont="1" applyAlignment="1">
      <alignment horizontal="right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34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42" fillId="0" borderId="14" xfId="0" applyFont="1" applyBorder="1"/>
    <xf numFmtId="0" fontId="34" fillId="0" borderId="14" xfId="0" applyFont="1" applyBorder="1"/>
    <xf numFmtId="0" fontId="30" fillId="0" borderId="0" xfId="0" applyFont="1" applyAlignment="1">
      <alignment horizontal="centerContinuous" vertical="center"/>
    </xf>
    <xf numFmtId="180" fontId="29" fillId="0" borderId="20" xfId="2" applyNumberFormat="1" applyFont="1" applyFill="1" applyBorder="1" applyAlignment="1">
      <alignment horizontal="right" vertical="center"/>
    </xf>
    <xf numFmtId="0" fontId="34" fillId="0" borderId="20" xfId="0" applyFont="1" applyBorder="1"/>
    <xf numFmtId="169" fontId="29" fillId="0" borderId="0" xfId="1" applyNumberFormat="1" applyFont="1" applyFill="1" applyBorder="1" applyAlignment="1">
      <alignment vertical="center"/>
    </xf>
    <xf numFmtId="169" fontId="29" fillId="0" borderId="21" xfId="1" applyNumberFormat="1" applyFont="1" applyFill="1" applyBorder="1" applyAlignment="1">
      <alignment vertical="center"/>
    </xf>
    <xf numFmtId="169" fontId="36" fillId="0" borderId="0" xfId="1" applyNumberFormat="1" applyFont="1" applyFill="1" applyBorder="1" applyAlignment="1">
      <alignment vertical="center"/>
    </xf>
    <xf numFmtId="169" fontId="29" fillId="0" borderId="0" xfId="1" applyNumberFormat="1" applyFont="1" applyFill="1" applyAlignment="1">
      <alignment vertical="center"/>
    </xf>
    <xf numFmtId="169" fontId="36" fillId="0" borderId="24" xfId="1" applyNumberFormat="1" applyFont="1" applyFill="1" applyBorder="1" applyAlignment="1">
      <alignment vertical="center"/>
    </xf>
    <xf numFmtId="169" fontId="29" fillId="5" borderId="13" xfId="0" applyNumberFormat="1" applyFont="1" applyFill="1" applyBorder="1"/>
    <xf numFmtId="169" fontId="29" fillId="5" borderId="14" xfId="0" applyNumberFormat="1" applyFont="1" applyFill="1" applyBorder="1"/>
    <xf numFmtId="0" fontId="29" fillId="5" borderId="15" xfId="0" applyFont="1" applyFill="1" applyBorder="1" applyAlignment="1">
      <alignment horizontal="left"/>
    </xf>
    <xf numFmtId="169" fontId="37" fillId="0" borderId="22" xfId="1" applyNumberFormat="1" applyFont="1" applyFill="1" applyBorder="1" applyAlignment="1">
      <alignment vertical="center"/>
    </xf>
    <xf numFmtId="169" fontId="29" fillId="0" borderId="25" xfId="1" applyNumberFormat="1" applyFont="1" applyFill="1" applyBorder="1" applyAlignment="1">
      <alignment vertical="center"/>
    </xf>
    <xf numFmtId="169" fontId="37" fillId="0" borderId="26" xfId="1" applyNumberFormat="1" applyFont="1" applyFill="1" applyBorder="1" applyAlignment="1">
      <alignment vertical="center"/>
    </xf>
    <xf numFmtId="180" fontId="50" fillId="0" borderId="0" xfId="2" applyNumberFormat="1" applyFont="1" applyFill="1" applyBorder="1" applyAlignment="1">
      <alignment horizontal="right" vertical="center"/>
    </xf>
    <xf numFmtId="169" fontId="29" fillId="0" borderId="20" xfId="1" applyNumberFormat="1" applyFont="1" applyFill="1" applyBorder="1" applyAlignment="1">
      <alignment vertical="center"/>
    </xf>
    <xf numFmtId="169" fontId="29" fillId="0" borderId="23" xfId="1" applyNumberFormat="1" applyFont="1" applyFill="1" applyBorder="1" applyAlignment="1">
      <alignment vertical="center"/>
    </xf>
    <xf numFmtId="169" fontId="36" fillId="0" borderId="20" xfId="1" applyNumberFormat="1" applyFont="1" applyFill="1" applyBorder="1" applyAlignment="1">
      <alignment vertical="center"/>
    </xf>
    <xf numFmtId="183" fontId="4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9" fontId="29" fillId="0" borderId="0" xfId="0" applyNumberFormat="1" applyFont="1"/>
    <xf numFmtId="174" fontId="47" fillId="0" borderId="0" xfId="0" quotePrefix="1" applyNumberFormat="1" applyFont="1" applyAlignment="1">
      <alignment horizontal="right"/>
    </xf>
    <xf numFmtId="0" fontId="29" fillId="0" borderId="0" xfId="0" applyFont="1" applyAlignment="1">
      <alignment horizontal="left"/>
    </xf>
    <xf numFmtId="169" fontId="29" fillId="0" borderId="27" xfId="0" applyNumberFormat="1" applyFont="1" applyBorder="1"/>
    <xf numFmtId="0" fontId="42" fillId="0" borderId="5" xfId="0" applyFont="1" applyBorder="1"/>
    <xf numFmtId="0" fontId="29" fillId="0" borderId="28" xfId="0" applyFont="1" applyBorder="1" applyAlignment="1">
      <alignment horizontal="left"/>
    </xf>
    <xf numFmtId="169" fontId="29" fillId="0" borderId="29" xfId="0" applyNumberFormat="1" applyFont="1" applyBorder="1"/>
    <xf numFmtId="0" fontId="29" fillId="0" borderId="30" xfId="0" applyFont="1" applyBorder="1" applyAlignment="1">
      <alignment horizontal="left"/>
    </xf>
    <xf numFmtId="167" fontId="30" fillId="0" borderId="0" xfId="0" applyNumberFormat="1" applyFont="1" applyAlignment="1">
      <alignment horizontal="right"/>
    </xf>
    <xf numFmtId="181" fontId="29" fillId="0" borderId="27" xfId="0" applyNumberFormat="1" applyFont="1" applyBorder="1"/>
    <xf numFmtId="0" fontId="51" fillId="0" borderId="5" xfId="0" quotePrefix="1" applyFont="1" applyBorder="1" applyAlignment="1">
      <alignment horizontal="center"/>
    </xf>
    <xf numFmtId="180" fontId="29" fillId="0" borderId="29" xfId="2" applyNumberFormat="1" applyFont="1" applyFill="1" applyBorder="1" applyAlignment="1">
      <alignment horizontal="right"/>
    </xf>
    <xf numFmtId="180" fontId="29" fillId="0" borderId="0" xfId="2" applyNumberFormat="1" applyFont="1" applyFill="1" applyBorder="1" applyAlignment="1">
      <alignment horizontal="right"/>
    </xf>
    <xf numFmtId="37" fontId="52" fillId="0" borderId="0" xfId="0" applyNumberFormat="1" applyFont="1" applyAlignment="1">
      <alignment vertical="center"/>
    </xf>
    <xf numFmtId="37" fontId="53" fillId="0" borderId="0" xfId="0" applyNumberFormat="1" applyFont="1" applyAlignment="1">
      <alignment vertical="center"/>
    </xf>
    <xf numFmtId="184" fontId="29" fillId="0" borderId="0" xfId="0" applyNumberFormat="1" applyFont="1" applyAlignment="1">
      <alignment horizontal="center"/>
    </xf>
    <xf numFmtId="169" fontId="29" fillId="0" borderId="31" xfId="0" applyNumberFormat="1" applyFont="1" applyBorder="1"/>
    <xf numFmtId="0" fontId="51" fillId="0" borderId="32" xfId="0" quotePrefix="1" applyFont="1" applyBorder="1" applyAlignment="1">
      <alignment horizontal="center"/>
    </xf>
    <xf numFmtId="0" fontId="42" fillId="0" borderId="32" xfId="0" applyFont="1" applyBorder="1"/>
    <xf numFmtId="0" fontId="29" fillId="0" borderId="33" xfId="0" applyFont="1" applyBorder="1" applyAlignment="1">
      <alignment horizontal="left"/>
    </xf>
    <xf numFmtId="180" fontId="29" fillId="0" borderId="31" xfId="2" applyNumberFormat="1" applyFont="1" applyFill="1" applyBorder="1" applyAlignment="1">
      <alignment horizontal="right"/>
    </xf>
    <xf numFmtId="180" fontId="29" fillId="0" borderId="32" xfId="2" applyNumberFormat="1" applyFont="1" applyFill="1" applyBorder="1" applyAlignment="1">
      <alignment horizontal="right"/>
    </xf>
    <xf numFmtId="37" fontId="52" fillId="0" borderId="32" xfId="0" applyNumberFormat="1" applyFont="1" applyBorder="1" applyAlignment="1">
      <alignment vertical="center"/>
    </xf>
    <xf numFmtId="0" fontId="54" fillId="0" borderId="0" xfId="0" applyFont="1" applyAlignment="1">
      <alignment horizontal="right" vertical="center"/>
    </xf>
    <xf numFmtId="37" fontId="28" fillId="0" borderId="0" xfId="0" applyNumberFormat="1" applyFont="1" applyAlignment="1">
      <alignment vertical="center"/>
    </xf>
    <xf numFmtId="37" fontId="7" fillId="6" borderId="0" xfId="0" applyNumberFormat="1" applyFont="1" applyFill="1" applyAlignment="1">
      <alignment vertical="center"/>
    </xf>
    <xf numFmtId="37" fontId="28" fillId="7" borderId="0" xfId="0" applyNumberFormat="1" applyFont="1" applyFill="1" applyAlignment="1">
      <alignment vertical="center"/>
    </xf>
    <xf numFmtId="0" fontId="5" fillId="0" borderId="0" xfId="0" applyFont="1" applyAlignment="1">
      <alignment horizontal="left"/>
    </xf>
    <xf numFmtId="185" fontId="36" fillId="0" borderId="5" xfId="2" applyNumberFormat="1" applyFont="1" applyFill="1" applyBorder="1"/>
    <xf numFmtId="0" fontId="36" fillId="0" borderId="5" xfId="0" applyFont="1" applyBorder="1"/>
    <xf numFmtId="0" fontId="36" fillId="0" borderId="5" xfId="0" applyFont="1" applyBorder="1" applyAlignment="1">
      <alignment horizontal="center"/>
    </xf>
    <xf numFmtId="0" fontId="27" fillId="0" borderId="5" xfId="0" applyFont="1" applyBorder="1"/>
    <xf numFmtId="0" fontId="30" fillId="0" borderId="5" xfId="0" applyFont="1" applyBorder="1" applyAlignment="1">
      <alignment horizontal="left"/>
    </xf>
    <xf numFmtId="186" fontId="47" fillId="0" borderId="0" xfId="0" quotePrefix="1" applyNumberFormat="1" applyFont="1" applyAlignment="1">
      <alignment horizontal="right"/>
    </xf>
    <xf numFmtId="177" fontId="47" fillId="0" borderId="0" xfId="0" quotePrefix="1" applyNumberFormat="1" applyFont="1" applyAlignment="1">
      <alignment horizontal="right"/>
    </xf>
    <xf numFmtId="173" fontId="47" fillId="0" borderId="0" xfId="0" quotePrefix="1" applyNumberFormat="1" applyFont="1" applyAlignment="1">
      <alignment horizontal="right"/>
    </xf>
    <xf numFmtId="172" fontId="30" fillId="0" borderId="0" xfId="0" applyNumberFormat="1" applyFont="1"/>
    <xf numFmtId="172" fontId="29" fillId="0" borderId="0" xfId="0" applyNumberFormat="1" applyFont="1"/>
    <xf numFmtId="180" fontId="29" fillId="0" borderId="27" xfId="0" applyNumberFormat="1" applyFont="1" applyBorder="1" applyAlignment="1">
      <alignment horizontal="right"/>
    </xf>
    <xf numFmtId="0" fontId="29" fillId="0" borderId="28" xfId="0" applyFont="1" applyBorder="1" applyAlignment="1">
      <alignment horizontal="left" indent="1"/>
    </xf>
    <xf numFmtId="181" fontId="35" fillId="0" borderId="27" xfId="0" applyNumberFormat="1" applyFont="1" applyBorder="1"/>
    <xf numFmtId="0" fontId="51" fillId="0" borderId="0" xfId="0" quotePrefix="1" applyFont="1" applyAlignment="1">
      <alignment horizontal="center"/>
    </xf>
    <xf numFmtId="0" fontId="29" fillId="0" borderId="30" xfId="0" applyFont="1" applyBorder="1" applyAlignment="1">
      <alignment horizontal="left" indent="1"/>
    </xf>
    <xf numFmtId="181" fontId="29" fillId="0" borderId="31" xfId="0" applyNumberFormat="1" applyFont="1" applyBorder="1"/>
    <xf numFmtId="0" fontId="29" fillId="0" borderId="33" xfId="0" applyFont="1" applyBorder="1" applyAlignment="1">
      <alignment horizontal="left" indent="1"/>
    </xf>
    <xf numFmtId="0" fontId="30" fillId="0" borderId="0" xfId="0" applyFont="1" applyAlignment="1">
      <alignment horizontal="left"/>
    </xf>
    <xf numFmtId="187" fontId="36" fillId="0" borderId="0" xfId="0" applyNumberFormat="1" applyFont="1"/>
    <xf numFmtId="188" fontId="48" fillId="0" borderId="27" xfId="0" applyNumberFormat="1" applyFont="1" applyBorder="1" applyAlignment="1">
      <alignment horizontal="right"/>
    </xf>
    <xf numFmtId="169" fontId="29" fillId="0" borderId="5" xfId="0" applyNumberFormat="1" applyFont="1" applyBorder="1"/>
    <xf numFmtId="169" fontId="35" fillId="0" borderId="27" xfId="0" applyNumberFormat="1" applyFont="1" applyBorder="1"/>
    <xf numFmtId="188" fontId="48" fillId="0" borderId="31" xfId="0" applyNumberFormat="1" applyFont="1" applyBorder="1" applyAlignment="1">
      <alignment horizontal="right"/>
    </xf>
    <xf numFmtId="169" fontId="29" fillId="0" borderId="32" xfId="0" applyNumberFormat="1" applyFont="1" applyBorder="1"/>
    <xf numFmtId="169" fontId="29" fillId="0" borderId="34" xfId="0" applyNumberFormat="1" applyFont="1" applyBorder="1" applyAlignment="1">
      <alignment horizontal="right"/>
    </xf>
    <xf numFmtId="169" fontId="29" fillId="0" borderId="35" xfId="0" applyNumberFormat="1" applyFont="1" applyBorder="1" applyAlignment="1">
      <alignment horizontal="right"/>
    </xf>
    <xf numFmtId="169" fontId="29" fillId="0" borderId="36" xfId="0" applyNumberFormat="1" applyFont="1" applyBorder="1" applyAlignment="1">
      <alignment horizontal="right"/>
    </xf>
    <xf numFmtId="0" fontId="29" fillId="0" borderId="0" xfId="0" applyFont="1" applyAlignment="1">
      <alignment horizontal="left" indent="1"/>
    </xf>
    <xf numFmtId="180" fontId="35" fillId="0" borderId="27" xfId="2" applyNumberFormat="1" applyFont="1" applyFill="1" applyBorder="1" applyAlignment="1">
      <alignment horizontal="center"/>
    </xf>
    <xf numFmtId="37" fontId="52" fillId="0" borderId="5" xfId="0" applyNumberFormat="1" applyFont="1" applyBorder="1" applyAlignment="1">
      <alignment vertical="center"/>
    </xf>
    <xf numFmtId="169" fontId="29" fillId="0" borderId="29" xfId="0" applyNumberFormat="1" applyFont="1" applyBorder="1" applyAlignment="1">
      <alignment horizontal="right"/>
    </xf>
    <xf numFmtId="169" fontId="29" fillId="0" borderId="0" xfId="0" applyNumberFormat="1" applyFont="1" applyAlignment="1">
      <alignment horizontal="right"/>
    </xf>
    <xf numFmtId="169" fontId="29" fillId="0" borderId="30" xfId="0" applyNumberFormat="1" applyFont="1" applyBorder="1" applyAlignment="1">
      <alignment horizontal="right"/>
    </xf>
    <xf numFmtId="180" fontId="35" fillId="0" borderId="29" xfId="2" applyNumberFormat="1" applyFont="1" applyFill="1" applyBorder="1" applyAlignment="1">
      <alignment horizontal="center"/>
    </xf>
    <xf numFmtId="169" fontId="29" fillId="0" borderId="31" xfId="0" applyNumberFormat="1" applyFont="1" applyBorder="1" applyAlignment="1">
      <alignment horizontal="right"/>
    </xf>
    <xf numFmtId="169" fontId="29" fillId="0" borderId="32" xfId="0" applyNumberFormat="1" applyFont="1" applyBorder="1" applyAlignment="1">
      <alignment horizontal="right"/>
    </xf>
    <xf numFmtId="169" fontId="29" fillId="0" borderId="33" xfId="0" applyNumberFormat="1" applyFont="1" applyBorder="1" applyAlignment="1">
      <alignment horizontal="right"/>
    </xf>
    <xf numFmtId="189" fontId="29" fillId="0" borderId="31" xfId="2" applyNumberFormat="1" applyFont="1" applyFill="1" applyBorder="1" applyAlignment="1">
      <alignment horizontal="centerContinuous"/>
    </xf>
    <xf numFmtId="190" fontId="30" fillId="0" borderId="0" xfId="0" applyNumberFormat="1" applyFont="1" applyAlignment="1">
      <alignment horizontal="right"/>
    </xf>
    <xf numFmtId="0" fontId="42" fillId="0" borderId="0" xfId="0" applyFont="1" applyAlignment="1">
      <alignment horizontal="center"/>
    </xf>
    <xf numFmtId="169" fontId="30" fillId="0" borderId="37" xfId="0" applyNumberFormat="1" applyFont="1" applyBorder="1"/>
    <xf numFmtId="169" fontId="30" fillId="0" borderId="38" xfId="0" applyNumberFormat="1" applyFont="1" applyBorder="1"/>
    <xf numFmtId="167" fontId="30" fillId="0" borderId="0" xfId="0" applyNumberFormat="1" applyFont="1" applyAlignment="1">
      <alignment horizontal="center"/>
    </xf>
    <xf numFmtId="169" fontId="29" fillId="0" borderId="39" xfId="0" applyNumberFormat="1" applyFont="1" applyBorder="1"/>
    <xf numFmtId="0" fontId="37" fillId="0" borderId="0" xfId="0" applyFont="1" applyAlignment="1">
      <alignment horizontal="left" indent="1"/>
    </xf>
    <xf numFmtId="169" fontId="29" fillId="0" borderId="40" xfId="0" applyNumberFormat="1" applyFont="1" applyBorder="1"/>
    <xf numFmtId="0" fontId="30" fillId="0" borderId="0" xfId="0" applyFont="1" applyAlignment="1">
      <alignment horizontal="center"/>
    </xf>
    <xf numFmtId="187" fontId="56" fillId="0" borderId="0" xfId="0" applyNumberFormat="1" applyFont="1"/>
    <xf numFmtId="167" fontId="30" fillId="0" borderId="41" xfId="0" applyNumberFormat="1" applyFont="1" applyBorder="1" applyAlignment="1">
      <alignment horizontal="right"/>
    </xf>
    <xf numFmtId="37" fontId="29" fillId="0" borderId="0" xfId="0" applyNumberFormat="1" applyFont="1" applyAlignment="1">
      <alignment vertical="center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vertical="center"/>
    </xf>
    <xf numFmtId="187" fontId="56" fillId="0" borderId="10" xfId="0" applyNumberFormat="1" applyFont="1" applyBorder="1"/>
    <xf numFmtId="184" fontId="29" fillId="0" borderId="42" xfId="0" applyNumberFormat="1" applyFont="1" applyBorder="1" applyAlignment="1">
      <alignment horizontal="center"/>
    </xf>
    <xf numFmtId="184" fontId="29" fillId="0" borderId="10" xfId="0" applyNumberFormat="1" applyFont="1" applyBorder="1" applyAlignment="1">
      <alignment horizontal="center"/>
    </xf>
    <xf numFmtId="37" fontId="52" fillId="0" borderId="0" xfId="0" applyNumberFormat="1" applyFont="1" applyAlignment="1">
      <alignment horizontal="center" vertical="center"/>
    </xf>
    <xf numFmtId="0" fontId="46" fillId="0" borderId="43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6" fillId="0" borderId="0" xfId="0" applyFont="1" applyAlignment="1">
      <alignment horizontal="center"/>
    </xf>
    <xf numFmtId="169" fontId="57" fillId="0" borderId="43" xfId="0" applyNumberFormat="1" applyFont="1" applyBorder="1" applyAlignment="1">
      <alignment horizontal="center"/>
    </xf>
    <xf numFmtId="167" fontId="57" fillId="0" borderId="14" xfId="0" applyNumberFormat="1" applyFont="1" applyBorder="1" applyAlignment="1">
      <alignment horizontal="centerContinuous"/>
    </xf>
    <xf numFmtId="169" fontId="57" fillId="0" borderId="15" xfId="0" applyNumberFormat="1" applyFont="1" applyBorder="1" applyAlignment="1">
      <alignment horizontal="centerContinuous"/>
    </xf>
    <xf numFmtId="169" fontId="57" fillId="0" borderId="15" xfId="0" applyNumberFormat="1" applyFont="1" applyBorder="1" applyAlignment="1">
      <alignment horizontal="center"/>
    </xf>
    <xf numFmtId="169" fontId="5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 vertical="center"/>
    </xf>
    <xf numFmtId="0" fontId="54" fillId="8" borderId="0" xfId="0" applyFont="1" applyFill="1" applyAlignment="1">
      <alignment horizontal="right" vertical="center"/>
    </xf>
    <xf numFmtId="37" fontId="2" fillId="6" borderId="0" xfId="0" applyNumberFormat="1" applyFont="1" applyFill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37" fontId="26" fillId="0" borderId="5" xfId="0" applyNumberFormat="1" applyFont="1" applyBorder="1" applyAlignment="1">
      <alignment vertical="center"/>
    </xf>
    <xf numFmtId="167" fontId="27" fillId="0" borderId="5" xfId="0" applyNumberFormat="1" applyFont="1" applyBorder="1" applyAlignment="1">
      <alignment horizontal="right"/>
    </xf>
    <xf numFmtId="164" fontId="25" fillId="0" borderId="5" xfId="0" applyNumberFormat="1" applyFont="1" applyBorder="1" applyAlignment="1">
      <alignment vertical="center"/>
    </xf>
    <xf numFmtId="37" fontId="26" fillId="0" borderId="24" xfId="0" applyNumberFormat="1" applyFont="1" applyBorder="1" applyAlignment="1">
      <alignment vertical="center"/>
    </xf>
    <xf numFmtId="167" fontId="27" fillId="0" borderId="24" xfId="0" applyNumberFormat="1" applyFont="1" applyBorder="1" applyAlignment="1">
      <alignment horizontal="right"/>
    </xf>
    <xf numFmtId="0" fontId="34" fillId="0" borderId="0" xfId="0" applyFont="1" applyAlignment="1">
      <alignment vertical="center"/>
    </xf>
    <xf numFmtId="37" fontId="26" fillId="0" borderId="25" xfId="0" applyNumberFormat="1" applyFont="1" applyBorder="1" applyAlignment="1">
      <alignment vertical="center"/>
    </xf>
    <xf numFmtId="169" fontId="29" fillId="0" borderId="24" xfId="8" applyNumberFormat="1" applyFont="1" applyBorder="1" applyAlignment="1">
      <alignment vertical="center"/>
    </xf>
    <xf numFmtId="169" fontId="29" fillId="0" borderId="26" xfId="8" applyNumberFormat="1" applyFont="1" applyBorder="1" applyAlignment="1">
      <alignment vertical="center"/>
    </xf>
    <xf numFmtId="172" fontId="29" fillId="0" borderId="0" xfId="8" applyNumberFormat="1" applyFont="1" applyAlignment="1">
      <alignment vertical="center"/>
    </xf>
    <xf numFmtId="0" fontId="36" fillId="0" borderId="0" xfId="3" applyFont="1" applyAlignment="1">
      <alignment horizontal="left" vertical="center" indent="1"/>
    </xf>
    <xf numFmtId="0" fontId="42" fillId="0" borderId="0" xfId="0" applyFont="1" applyAlignment="1">
      <alignment vertical="center"/>
    </xf>
    <xf numFmtId="170" fontId="29" fillId="0" borderId="0" xfId="9" applyNumberFormat="1" applyFont="1" applyFill="1" applyAlignment="1" applyProtection="1">
      <alignment vertical="center"/>
      <protection locked="0"/>
    </xf>
    <xf numFmtId="170" fontId="36" fillId="0" borderId="0" xfId="9" applyNumberFormat="1" applyFont="1" applyFill="1" applyBorder="1" applyAlignment="1" applyProtection="1">
      <alignment vertical="center"/>
      <protection locked="0"/>
    </xf>
    <xf numFmtId="169" fontId="30" fillId="0" borderId="38" xfId="9" applyNumberFormat="1" applyFont="1" applyFill="1" applyBorder="1" applyAlignment="1" applyProtection="1">
      <alignment vertical="center"/>
      <protection locked="0"/>
    </xf>
    <xf numFmtId="0" fontId="4" fillId="0" borderId="0" xfId="0" quotePrefix="1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169" fontId="30" fillId="0" borderId="0" xfId="9" applyNumberFormat="1" applyFont="1" applyFill="1" applyBorder="1" applyAlignment="1" applyProtection="1">
      <alignment vertical="center"/>
      <protection locked="0"/>
    </xf>
    <xf numFmtId="169" fontId="30" fillId="0" borderId="0" xfId="9" applyNumberFormat="1" applyFont="1" applyFill="1" applyBorder="1" applyAlignment="1" applyProtection="1">
      <alignment horizontal="center" vertical="center"/>
      <protection locked="0"/>
    </xf>
    <xf numFmtId="170" fontId="30" fillId="0" borderId="0" xfId="9" applyNumberFormat="1" applyFont="1" applyFill="1" applyBorder="1" applyAlignment="1" applyProtection="1">
      <alignment vertical="center"/>
      <protection locked="0"/>
    </xf>
    <xf numFmtId="169" fontId="30" fillId="0" borderId="32" xfId="9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>
      <alignment horizontal="center" vertical="center"/>
    </xf>
    <xf numFmtId="169" fontId="29" fillId="0" borderId="5" xfId="9" applyNumberFormat="1" applyFont="1" applyFill="1" applyBorder="1" applyAlignment="1" applyProtection="1">
      <alignment vertical="center"/>
      <protection locked="0"/>
    </xf>
    <xf numFmtId="169" fontId="35" fillId="0" borderId="0" xfId="9" applyNumberFormat="1" applyFont="1" applyFill="1" applyBorder="1" applyAlignment="1" applyProtection="1">
      <alignment vertical="center"/>
      <protection locked="0"/>
    </xf>
    <xf numFmtId="169" fontId="48" fillId="0" borderId="0" xfId="9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indent="1"/>
    </xf>
    <xf numFmtId="169" fontId="29" fillId="0" borderId="0" xfId="9" applyNumberFormat="1" applyFont="1" applyFill="1" applyBorder="1" applyAlignment="1" applyProtection="1">
      <alignment vertical="center"/>
      <protection locked="0"/>
    </xf>
    <xf numFmtId="37" fontId="26" fillId="0" borderId="0" xfId="0" applyNumberFormat="1" applyFont="1" applyAlignment="1">
      <alignment horizontal="center" vertical="center"/>
    </xf>
    <xf numFmtId="0" fontId="30" fillId="0" borderId="0" xfId="8" applyFont="1" applyAlignment="1">
      <alignment vertical="center"/>
    </xf>
    <xf numFmtId="0" fontId="42" fillId="0" borderId="0" xfId="0" applyFont="1" applyAlignment="1">
      <alignment horizontal="center" vertical="center"/>
    </xf>
    <xf numFmtId="169" fontId="29" fillId="0" borderId="0" xfId="9" applyNumberFormat="1" applyFont="1" applyFill="1" applyBorder="1" applyAlignment="1" applyProtection="1">
      <alignment horizontal="center" vertical="center"/>
      <protection locked="0"/>
    </xf>
    <xf numFmtId="169" fontId="29" fillId="0" borderId="0" xfId="9" applyNumberFormat="1" applyFont="1" applyFill="1" applyAlignment="1" applyProtection="1">
      <alignment vertical="center"/>
      <protection locked="0"/>
    </xf>
    <xf numFmtId="169" fontId="29" fillId="0" borderId="0" xfId="9" applyNumberFormat="1" applyFont="1" applyFill="1" applyAlignment="1" applyProtection="1">
      <alignment horizontal="center" vertical="center"/>
      <protection locked="0"/>
    </xf>
    <xf numFmtId="169" fontId="35" fillId="0" borderId="0" xfId="9" applyNumberFormat="1" applyFont="1" applyFill="1" applyAlignment="1" applyProtection="1">
      <alignment vertical="center"/>
      <protection locked="0"/>
    </xf>
    <xf numFmtId="170" fontId="29" fillId="0" borderId="0" xfId="9" applyNumberFormat="1" applyFont="1" applyFill="1" applyBorder="1" applyAlignment="1" applyProtection="1">
      <alignment vertical="center"/>
      <protection locked="0"/>
    </xf>
    <xf numFmtId="190" fontId="30" fillId="0" borderId="44" xfId="0" applyNumberFormat="1" applyFont="1" applyBorder="1" applyAlignment="1">
      <alignment horizontal="right" vertical="center"/>
    </xf>
    <xf numFmtId="167" fontId="30" fillId="0" borderId="45" xfId="0" applyNumberFormat="1" applyFont="1" applyBorder="1" applyAlignment="1">
      <alignment horizontal="right" vertical="center"/>
    </xf>
    <xf numFmtId="167" fontId="27" fillId="0" borderId="0" xfId="0" applyNumberFormat="1" applyFont="1" applyAlignment="1">
      <alignment horizontal="right" vertical="center"/>
    </xf>
    <xf numFmtId="0" fontId="48" fillId="0" borderId="0" xfId="8" applyFont="1" applyAlignment="1">
      <alignment vertical="center"/>
    </xf>
    <xf numFmtId="0" fontId="8" fillId="0" borderId="0" xfId="0" applyFont="1" applyAlignment="1">
      <alignment vertical="center"/>
    </xf>
    <xf numFmtId="0" fontId="5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8" fillId="0" borderId="5" xfId="0" applyFont="1" applyBorder="1" applyAlignment="1">
      <alignment vertical="center"/>
    </xf>
    <xf numFmtId="169" fontId="42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174" fontId="47" fillId="0" borderId="0" xfId="0" applyNumberFormat="1" applyFont="1" applyAlignment="1">
      <alignment horizontal="right" vertical="center"/>
    </xf>
    <xf numFmtId="169" fontId="30" fillId="0" borderId="0" xfId="0" applyNumberFormat="1" applyFont="1" applyAlignment="1">
      <alignment horizontal="right" vertical="center"/>
    </xf>
    <xf numFmtId="0" fontId="60" fillId="0" borderId="0" xfId="0" applyFont="1" applyAlignment="1">
      <alignment vertical="center"/>
    </xf>
    <xf numFmtId="0" fontId="30" fillId="0" borderId="0" xfId="0" quotePrefix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9" fontId="30" fillId="0" borderId="46" xfId="0" applyNumberFormat="1" applyFont="1" applyBorder="1" applyAlignment="1">
      <alignment horizontal="right" vertical="center"/>
    </xf>
    <xf numFmtId="0" fontId="42" fillId="0" borderId="0" xfId="0" applyFont="1" applyAlignment="1">
      <alignment horizontal="left" vertical="center"/>
    </xf>
    <xf numFmtId="16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69" fontId="29" fillId="0" borderId="5" xfId="0" applyNumberFormat="1" applyFont="1" applyBorder="1" applyAlignment="1">
      <alignment horizontal="right" vertical="center"/>
    </xf>
    <xf numFmtId="192" fontId="29" fillId="0" borderId="0" xfId="0" applyNumberFormat="1" applyFont="1" applyAlignment="1">
      <alignment horizontal="right" vertical="center"/>
    </xf>
    <xf numFmtId="0" fontId="61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62" fillId="0" borderId="0" xfId="0" applyFont="1" applyAlignment="1">
      <alignment horizontal="right" vertical="center"/>
    </xf>
    <xf numFmtId="0" fontId="59" fillId="0" borderId="0" xfId="0" applyFont="1" applyAlignment="1">
      <alignment horizontal="left" vertical="center"/>
    </xf>
    <xf numFmtId="167" fontId="30" fillId="0" borderId="0" xfId="0" applyNumberFormat="1" applyFont="1" applyAlignment="1">
      <alignment horizontal="right" vertical="center"/>
    </xf>
    <xf numFmtId="0" fontId="62" fillId="8" borderId="0" xfId="0" applyFont="1" applyFill="1" applyAlignment="1">
      <alignment horizontal="right" vertical="center"/>
    </xf>
    <xf numFmtId="167" fontId="30" fillId="6" borderId="0" xfId="0" applyNumberFormat="1" applyFont="1" applyFill="1" applyAlignment="1">
      <alignment horizontal="right"/>
    </xf>
    <xf numFmtId="37" fontId="29" fillId="6" borderId="0" xfId="0" applyNumberFormat="1" applyFont="1" applyFill="1" applyAlignment="1">
      <alignment vertical="center"/>
    </xf>
    <xf numFmtId="37" fontId="30" fillId="6" borderId="0" xfId="0" applyNumberFormat="1" applyFont="1" applyFill="1" applyAlignment="1">
      <alignment vertical="center"/>
    </xf>
    <xf numFmtId="173" fontId="47" fillId="0" borderId="0" xfId="0" applyNumberFormat="1" applyFont="1" applyAlignment="1">
      <alignment horizontal="right" vertical="center"/>
    </xf>
    <xf numFmtId="169" fontId="35" fillId="0" borderId="0" xfId="0" applyNumberFormat="1" applyFont="1" applyAlignment="1">
      <alignment horizontal="right" vertical="center"/>
    </xf>
    <xf numFmtId="169" fontId="35" fillId="5" borderId="0" xfId="0" applyNumberFormat="1" applyFont="1" applyFill="1" applyAlignment="1">
      <alignment horizontal="right" vertical="center"/>
    </xf>
    <xf numFmtId="37" fontId="63" fillId="0" borderId="0" xfId="0" applyNumberFormat="1" applyFont="1" applyAlignment="1">
      <alignment vertical="center"/>
    </xf>
    <xf numFmtId="167" fontId="64" fillId="0" borderId="0" xfId="0" applyNumberFormat="1" applyFont="1" applyAlignment="1">
      <alignment horizontal="right"/>
    </xf>
    <xf numFmtId="37" fontId="63" fillId="0" borderId="7" xfId="0" applyNumberFormat="1" applyFont="1" applyBorder="1" applyAlignment="1">
      <alignment vertical="center"/>
    </xf>
    <xf numFmtId="167" fontId="64" fillId="0" borderId="7" xfId="0" applyNumberFormat="1" applyFont="1" applyBorder="1" applyAlignment="1">
      <alignment horizontal="right"/>
    </xf>
    <xf numFmtId="37" fontId="26" fillId="0" borderId="7" xfId="0" applyNumberFormat="1" applyFont="1" applyBorder="1" applyAlignment="1">
      <alignment vertical="center"/>
    </xf>
    <xf numFmtId="167" fontId="4" fillId="0" borderId="7" xfId="0" applyNumberFormat="1" applyFont="1" applyBorder="1" applyAlignment="1">
      <alignment horizontal="right"/>
    </xf>
    <xf numFmtId="167" fontId="27" fillId="0" borderId="7" xfId="0" applyNumberFormat="1" applyFont="1" applyBorder="1" applyAlignment="1">
      <alignment horizontal="right"/>
    </xf>
    <xf numFmtId="0" fontId="30" fillId="0" borderId="7" xfId="8" applyFont="1" applyBorder="1" applyAlignment="1">
      <alignment vertical="center"/>
    </xf>
    <xf numFmtId="169" fontId="35" fillId="5" borderId="0" xfId="9" applyNumberFormat="1" applyFont="1" applyFill="1" applyBorder="1" applyAlignment="1" applyProtection="1">
      <alignment vertical="center"/>
      <protection locked="0"/>
    </xf>
    <xf numFmtId="0" fontId="30" fillId="0" borderId="0" xfId="8" applyFont="1" applyAlignment="1">
      <alignment horizontal="left" vertical="center" indent="1"/>
    </xf>
    <xf numFmtId="0" fontId="65" fillId="0" borderId="0" xfId="0" applyFont="1" applyAlignment="1">
      <alignment vertical="center"/>
    </xf>
    <xf numFmtId="170" fontId="30" fillId="0" borderId="0" xfId="9" applyNumberFormat="1" applyFont="1" applyFill="1" applyBorder="1" applyAlignment="1" applyProtection="1">
      <alignment horizontal="left" vertical="center" indent="1"/>
      <protection locked="0"/>
    </xf>
    <xf numFmtId="169" fontId="35" fillId="9" borderId="0" xfId="9" applyNumberFormat="1" applyFont="1" applyFill="1" applyBorder="1" applyAlignment="1" applyProtection="1">
      <alignment vertical="center"/>
      <protection locked="0"/>
    </xf>
    <xf numFmtId="169" fontId="35" fillId="10" borderId="0" xfId="9" applyNumberFormat="1" applyFont="1" applyFill="1" applyBorder="1" applyAlignment="1" applyProtection="1">
      <alignment vertical="center"/>
      <protection locked="0"/>
    </xf>
    <xf numFmtId="169" fontId="35" fillId="11" borderId="0" xfId="9" applyNumberFormat="1" applyFont="1" applyFill="1" applyBorder="1" applyAlignment="1" applyProtection="1">
      <alignment vertical="center"/>
      <protection locked="0"/>
    </xf>
    <xf numFmtId="0" fontId="42" fillId="0" borderId="0" xfId="0" applyFont="1" applyAlignment="1">
      <alignment horizontal="left" vertical="center" indent="1"/>
    </xf>
    <xf numFmtId="169" fontId="35" fillId="12" borderId="0" xfId="9" applyNumberFormat="1" applyFont="1" applyFill="1" applyBorder="1" applyAlignment="1" applyProtection="1">
      <alignment vertical="center"/>
      <protection locked="0"/>
    </xf>
    <xf numFmtId="169" fontId="35" fillId="13" borderId="0" xfId="9" applyNumberFormat="1" applyFont="1" applyFill="1" applyBorder="1" applyAlignment="1" applyProtection="1">
      <alignment vertical="center"/>
      <protection locked="0"/>
    </xf>
    <xf numFmtId="169" fontId="35" fillId="14" borderId="0" xfId="9" applyNumberFormat="1" applyFont="1" applyFill="1" applyBorder="1" applyAlignment="1" applyProtection="1">
      <alignment vertical="center"/>
      <protection locked="0"/>
    </xf>
    <xf numFmtId="169" fontId="35" fillId="15" borderId="0" xfId="9" applyNumberFormat="1" applyFont="1" applyFill="1" applyBorder="1" applyAlignment="1" applyProtection="1">
      <alignment vertical="center"/>
      <protection locked="0"/>
    </xf>
    <xf numFmtId="170" fontId="35" fillId="0" borderId="0" xfId="9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37" fontId="26" fillId="0" borderId="14" xfId="0" applyNumberFormat="1" applyFont="1" applyBorder="1" applyAlignment="1">
      <alignment vertical="center"/>
    </xf>
    <xf numFmtId="167" fontId="27" fillId="0" borderId="14" xfId="0" applyNumberFormat="1" applyFont="1" applyBorder="1" applyAlignment="1">
      <alignment horizontal="right"/>
    </xf>
    <xf numFmtId="167" fontId="4" fillId="0" borderId="14" xfId="0" applyNumberFormat="1" applyFont="1" applyBorder="1" applyAlignment="1">
      <alignment horizontal="right"/>
    </xf>
    <xf numFmtId="0" fontId="30" fillId="0" borderId="14" xfId="8" applyFont="1" applyBorder="1" applyAlignment="1">
      <alignment vertical="center"/>
    </xf>
    <xf numFmtId="0" fontId="34" fillId="4" borderId="0" xfId="0" applyFont="1" applyFill="1"/>
    <xf numFmtId="0" fontId="68" fillId="0" borderId="0" xfId="0" applyFont="1"/>
    <xf numFmtId="169" fontId="65" fillId="0" borderId="0" xfId="0" applyNumberFormat="1" applyFont="1" applyAlignment="1">
      <alignment horizontal="right"/>
    </xf>
    <xf numFmtId="0" fontId="0" fillId="5" borderId="6" xfId="0" applyFill="1" applyBorder="1"/>
    <xf numFmtId="169" fontId="2" fillId="5" borderId="47" xfId="0" applyNumberFormat="1" applyFont="1" applyFill="1" applyBorder="1" applyAlignment="1">
      <alignment horizontal="right"/>
    </xf>
    <xf numFmtId="0" fontId="2" fillId="5" borderId="8" xfId="0" applyFont="1" applyFill="1" applyBorder="1"/>
    <xf numFmtId="0" fontId="0" fillId="5" borderId="9" xfId="0" applyFill="1" applyBorder="1"/>
    <xf numFmtId="193" fontId="2" fillId="5" borderId="0" xfId="0" applyNumberFormat="1" applyFont="1" applyFill="1" applyAlignment="1">
      <alignment horizontal="right"/>
    </xf>
    <xf numFmtId="0" fontId="2" fillId="5" borderId="10" xfId="0" applyFont="1" applyFill="1" applyBorder="1"/>
    <xf numFmtId="192" fontId="29" fillId="5" borderId="11" xfId="0" applyNumberFormat="1" applyFont="1" applyFill="1" applyBorder="1" applyAlignment="1">
      <alignment horizontal="right"/>
    </xf>
    <xf numFmtId="169" fontId="29" fillId="5" borderId="12" xfId="0" applyNumberFormat="1" applyFont="1" applyFill="1" applyBorder="1" applyAlignment="1">
      <alignment horizontal="right"/>
    </xf>
    <xf numFmtId="0" fontId="29" fillId="5" borderId="10" xfId="0" applyFont="1" applyFill="1" applyBorder="1"/>
    <xf numFmtId="192" fontId="29" fillId="5" borderId="9" xfId="0" applyNumberFormat="1" applyFont="1" applyFill="1" applyBorder="1" applyAlignment="1">
      <alignment horizontal="right"/>
    </xf>
    <xf numFmtId="169" fontId="35" fillId="5" borderId="0" xfId="0" applyNumberFormat="1" applyFont="1" applyFill="1" applyAlignment="1">
      <alignment horizontal="right"/>
    </xf>
    <xf numFmtId="169" fontId="35" fillId="5" borderId="12" xfId="0" applyNumberFormat="1" applyFont="1" applyFill="1" applyBorder="1" applyAlignment="1">
      <alignment horizontal="right"/>
    </xf>
    <xf numFmtId="0" fontId="2" fillId="5" borderId="19" xfId="0" applyFont="1" applyFill="1" applyBorder="1"/>
    <xf numFmtId="194" fontId="27" fillId="5" borderId="13" xfId="0" applyNumberFormat="1" applyFont="1" applyFill="1" applyBorder="1" applyAlignment="1">
      <alignment horizontal="right"/>
    </xf>
    <xf numFmtId="194" fontId="27" fillId="5" borderId="14" xfId="0" applyNumberFormat="1" applyFont="1" applyFill="1" applyBorder="1" applyAlignment="1">
      <alignment horizontal="right"/>
    </xf>
    <xf numFmtId="0" fontId="2" fillId="5" borderId="15" xfId="0" applyFont="1" applyFill="1" applyBorder="1"/>
    <xf numFmtId="0" fontId="8" fillId="6" borderId="0" xfId="0" applyFont="1" applyFill="1"/>
    <xf numFmtId="183" fontId="8" fillId="6" borderId="0" xfId="0" applyNumberFormat="1" applyFont="1" applyFill="1"/>
    <xf numFmtId="9" fontId="65" fillId="6" borderId="0" xfId="0" applyNumberFormat="1" applyFont="1" applyFill="1" applyAlignment="1">
      <alignment horizontal="center"/>
    </xf>
    <xf numFmtId="195" fontId="65" fillId="6" borderId="0" xfId="0" applyNumberFormat="1" applyFont="1" applyFill="1" applyAlignment="1">
      <alignment horizontal="center"/>
    </xf>
    <xf numFmtId="0" fontId="36" fillId="6" borderId="14" xfId="0" applyFont="1" applyFill="1" applyBorder="1"/>
    <xf numFmtId="169" fontId="35" fillId="5" borderId="6" xfId="0" applyNumberFormat="1" applyFont="1" applyFill="1" applyBorder="1" applyAlignment="1">
      <alignment horizontal="right"/>
    </xf>
    <xf numFmtId="181" fontId="35" fillId="5" borderId="7" xfId="0" applyNumberFormat="1" applyFont="1" applyFill="1" applyBorder="1" applyAlignment="1">
      <alignment horizontal="right"/>
    </xf>
    <xf numFmtId="14" fontId="35" fillId="5" borderId="8" xfId="0" applyNumberFormat="1" applyFont="1" applyFill="1" applyBorder="1"/>
    <xf numFmtId="169" fontId="35" fillId="5" borderId="9" xfId="0" applyNumberFormat="1" applyFont="1" applyFill="1" applyBorder="1" applyAlignment="1">
      <alignment horizontal="right"/>
    </xf>
    <xf numFmtId="181" fontId="35" fillId="5" borderId="0" xfId="0" applyNumberFormat="1" applyFont="1" applyFill="1" applyAlignment="1">
      <alignment horizontal="right"/>
    </xf>
    <xf numFmtId="14" fontId="35" fillId="5" borderId="10" xfId="0" applyNumberFormat="1" applyFont="1" applyFill="1" applyBorder="1"/>
    <xf numFmtId="0" fontId="68" fillId="0" borderId="5" xfId="0" applyFont="1" applyBorder="1"/>
    <xf numFmtId="0" fontId="8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169" fontId="35" fillId="5" borderId="11" xfId="0" applyNumberFormat="1" applyFont="1" applyFill="1" applyBorder="1" applyAlignment="1">
      <alignment horizontal="right"/>
    </xf>
    <xf numFmtId="181" fontId="35" fillId="5" borderId="12" xfId="0" applyNumberFormat="1" applyFont="1" applyFill="1" applyBorder="1" applyAlignment="1">
      <alignment horizontal="right"/>
    </xf>
    <xf numFmtId="14" fontId="35" fillId="5" borderId="19" xfId="0" applyNumberFormat="1" applyFont="1" applyFill="1" applyBorder="1"/>
    <xf numFmtId="169" fontId="6" fillId="5" borderId="13" xfId="0" applyNumberFormat="1" applyFont="1" applyFill="1" applyBorder="1" applyAlignment="1">
      <alignment horizontal="right"/>
    </xf>
    <xf numFmtId="169" fontId="6" fillId="5" borderId="14" xfId="0" applyNumberFormat="1" applyFont="1" applyFill="1" applyBorder="1" applyAlignment="1">
      <alignment horizontal="right"/>
    </xf>
    <xf numFmtId="169" fontId="6" fillId="5" borderId="15" xfId="0" applyNumberFormat="1" applyFont="1" applyFill="1" applyBorder="1" applyAlignment="1">
      <alignment horizontal="right"/>
    </xf>
    <xf numFmtId="169" fontId="20" fillId="0" borderId="0" xfId="0" applyNumberFormat="1" applyFont="1" applyAlignment="1">
      <alignment horizontal="left"/>
    </xf>
    <xf numFmtId="0" fontId="42" fillId="0" borderId="0" xfId="0" applyFont="1" applyAlignment="1">
      <alignment horizontal="left" indent="2"/>
    </xf>
    <xf numFmtId="193" fontId="65" fillId="0" borderId="0" xfId="0" applyNumberFormat="1" applyFont="1" applyAlignment="1">
      <alignment horizontal="center"/>
    </xf>
    <xf numFmtId="0" fontId="20" fillId="0" borderId="5" xfId="0" applyFont="1" applyBorder="1" applyAlignment="1">
      <alignment horizontal="left"/>
    </xf>
    <xf numFmtId="169" fontId="20" fillId="0" borderId="5" xfId="0" applyNumberFormat="1" applyFont="1" applyBorder="1" applyAlignment="1">
      <alignment horizontal="left"/>
    </xf>
    <xf numFmtId="0" fontId="1" fillId="0" borderId="0" xfId="3" applyFont="1"/>
    <xf numFmtId="172" fontId="36" fillId="0" borderId="0" xfId="3" applyNumberFormat="1" applyFont="1" applyAlignment="1">
      <alignment horizontal="left" vertical="center" indent="1"/>
    </xf>
    <xf numFmtId="172" fontId="36" fillId="0" borderId="14" xfId="0" applyNumberFormat="1" applyFont="1" applyBorder="1" applyAlignment="1">
      <alignment horizontal="center"/>
    </xf>
    <xf numFmtId="171" fontId="36" fillId="0" borderId="15" xfId="3" applyNumberFormat="1" applyFont="1" applyBorder="1" applyAlignment="1">
      <alignment horizontal="center" vertical="center"/>
    </xf>
    <xf numFmtId="172" fontId="36" fillId="0" borderId="0" xfId="0" applyNumberFormat="1" applyFont="1" applyAlignment="1">
      <alignment horizontal="center"/>
    </xf>
    <xf numFmtId="171" fontId="36" fillId="0" borderId="10" xfId="3" applyNumberFormat="1" applyFont="1" applyBorder="1" applyAlignment="1">
      <alignment horizontal="center" vertical="center"/>
    </xf>
    <xf numFmtId="172" fontId="36" fillId="0" borderId="14" xfId="3" applyNumberFormat="1" applyFont="1" applyBorder="1" applyAlignment="1">
      <alignment horizontal="left" vertical="center" indent="1"/>
    </xf>
    <xf numFmtId="0" fontId="36" fillId="0" borderId="0" xfId="3" applyFont="1" applyAlignment="1">
      <alignment vertical="center"/>
    </xf>
    <xf numFmtId="0" fontId="29" fillId="0" borderId="0" xfId="0" applyFont="1" applyAlignment="1">
      <alignment horizontal="left" vertical="center" textRotation="90"/>
    </xf>
    <xf numFmtId="0" fontId="29" fillId="0" borderId="0" xfId="0" applyFont="1" applyAlignment="1">
      <alignment horizontal="right" vertical="center" textRotation="90"/>
    </xf>
  </cellXfs>
  <cellStyles count="10">
    <cellStyle name="Comma" xfId="1" builtinId="3"/>
    <cellStyle name="Comma 2" xfId="6" xr:uid="{5649E58D-A6F8-4046-88E5-AC9F93B65725}"/>
    <cellStyle name="Comma 3" xfId="9" xr:uid="{DD384C21-0A50-4A3A-BD48-F75F2603A0B9}"/>
    <cellStyle name="Hyperlink" xfId="5" builtinId="8"/>
    <cellStyle name="Hyperlink 2 2" xfId="4" xr:uid="{F0BA5F76-B43D-46AB-9428-224FCFC12687}"/>
    <cellStyle name="Normal" xfId="0" builtinId="0"/>
    <cellStyle name="Normal 2" xfId="8" xr:uid="{36FB0E44-BD68-4303-B06D-624F4C862EFD}"/>
    <cellStyle name="Normal 2 2 2" xfId="3" xr:uid="{4F0182DF-BC37-4B56-914B-96476FB7E4FE}"/>
    <cellStyle name="Normal_Master Junior Database v2" xfId="7" xr:uid="{C5AB8F9D-EDC4-4889-8812-29B3EE0A2767}"/>
    <cellStyle name="Percent" xfId="2" builtinId="5"/>
  </cellStyles>
  <dxfs count="2">
    <dxf>
      <font>
        <b/>
        <i val="0"/>
        <color theme="0"/>
      </font>
      <fill>
        <patternFill>
          <bgColor rgb="FFFA621C"/>
        </patternFill>
      </fill>
    </dxf>
    <dxf>
      <font>
        <b/>
        <i val="0"/>
        <color theme="0"/>
      </font>
      <fill>
        <patternFill>
          <bgColor rgb="FFFA621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15354165565424E-2"/>
          <c:y val="3.5355737378570652E-2"/>
          <c:w val="0.90156636263904466"/>
          <c:h val="0.87225944554997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Summary!$P$10</c:f>
              <c:strCache>
                <c:ptCount val="1"/>
                <c:pt idx="0">
                  <c:v>Low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57595D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Summary!$O$11:$O$13</c:f>
              <c:strCache>
                <c:ptCount val="3"/>
                <c:pt idx="0">
                  <c:v>DCF Valuation Analysis</c:v>
                </c:pt>
                <c:pt idx="1">
                  <c:v>Comparable Trading Analysis</c:v>
                </c:pt>
                <c:pt idx="2">
                  <c:v>Precedent Transaction Analysis</c:v>
                </c:pt>
              </c:strCache>
            </c:strRef>
          </c:cat>
          <c:val>
            <c:numRef>
              <c:f>Summary!$P$11:$P$13</c:f>
              <c:numCache>
                <c:formatCode>_(#,##0_);\(#,##0\);_("–"_);_(@_)</c:formatCode>
                <c:ptCount val="3"/>
                <c:pt idx="0">
                  <c:v>142258.68595586898</c:v>
                </c:pt>
                <c:pt idx="1">
                  <c:v>157339.45733788391</c:v>
                </c:pt>
                <c:pt idx="2">
                  <c:v>218358.82692307694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E-4D88-9C59-59D7004EB37B}"/>
            </c:ext>
          </c:extLst>
        </c:ser>
        <c:ser>
          <c:idx val="1"/>
          <c:order val="1"/>
          <c:tx>
            <c:strRef>
              <c:f>Summary!$Q$10</c:f>
              <c:strCache>
                <c:ptCount val="1"/>
                <c:pt idx="0">
                  <c:v>Delta</c:v>
                </c:pt>
              </c:strCache>
            </c:strRef>
          </c:tx>
          <c:spPr>
            <a:solidFill>
              <a:srgbClr val="D9E5F7"/>
            </a:solidFill>
            <a:ln>
              <a:noFill/>
            </a:ln>
            <a:effectLst/>
          </c:spPr>
          <c:invertIfNegative val="0"/>
          <c:cat>
            <c:strRef>
              <c:f>Summary!$O$11:$O$13</c:f>
              <c:strCache>
                <c:ptCount val="3"/>
                <c:pt idx="0">
                  <c:v>DCF Valuation Analysis</c:v>
                </c:pt>
                <c:pt idx="1">
                  <c:v>Comparable Trading Analysis</c:v>
                </c:pt>
                <c:pt idx="2">
                  <c:v>Precedent Transaction Analysis</c:v>
                </c:pt>
              </c:strCache>
            </c:strRef>
          </c:cat>
          <c:val>
            <c:numRef>
              <c:f>Summary!$Q$11:$Q$13</c:f>
              <c:numCache>
                <c:formatCode>_(#,##0_);\(#,##0\);_("–"_);_(@_)</c:formatCode>
                <c:ptCount val="3"/>
                <c:pt idx="0">
                  <c:v>111333.73494540705</c:v>
                </c:pt>
                <c:pt idx="1">
                  <c:v>57137.695798647444</c:v>
                </c:pt>
                <c:pt idx="2">
                  <c:v>54173.54264214047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E-4D88-9C59-59D7004EB37B}"/>
            </c:ext>
          </c:extLst>
        </c:ser>
        <c:ser>
          <c:idx val="2"/>
          <c:order val="2"/>
          <c:tx>
            <c:strRef>
              <c:f>Summary!$R$10</c:f>
              <c:strCache>
                <c:ptCount val="1"/>
                <c:pt idx="0">
                  <c:v>High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57595D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Summary!$O$11:$O$13</c:f>
              <c:strCache>
                <c:ptCount val="3"/>
                <c:pt idx="0">
                  <c:v>DCF Valuation Analysis</c:v>
                </c:pt>
                <c:pt idx="1">
                  <c:v>Comparable Trading Analysis</c:v>
                </c:pt>
                <c:pt idx="2">
                  <c:v>Precedent Transaction Analysis</c:v>
                </c:pt>
              </c:strCache>
            </c:strRef>
          </c:cat>
          <c:val>
            <c:numRef>
              <c:f>Summary!$R$11:$R$13</c:f>
              <c:numCache>
                <c:formatCode>_(#,##0_);\(#,##0\);_("–"_);_(@_)</c:formatCode>
                <c:ptCount val="3"/>
                <c:pt idx="0">
                  <c:v>253592.42090127603</c:v>
                </c:pt>
                <c:pt idx="1">
                  <c:v>214477.15313653136</c:v>
                </c:pt>
                <c:pt idx="2">
                  <c:v>272532.36956521741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E-4D88-9C59-59D7004E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701424"/>
        <c:axId val="437699344"/>
      </c:barChart>
      <c:catAx>
        <c:axId val="4377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57595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37699344"/>
        <c:crosses val="autoZero"/>
        <c:auto val="1"/>
        <c:lblAlgn val="ctr"/>
        <c:lblOffset val="100"/>
        <c:noMultiLvlLbl val="0"/>
      </c:catAx>
      <c:valAx>
        <c:axId val="437699344"/>
        <c:scaling>
          <c:orientation val="minMax"/>
          <c:max val="30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_(#,##0_);\(#,##0\);_(&quot;–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57595D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43770142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123520644873994E-2"/>
          <c:y val="3.6666666666666667E-2"/>
          <c:w val="0.84875181309480574"/>
          <c:h val="0.8725112860892388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Segments!$O$18</c:f>
              <c:strCache>
                <c:ptCount val="1"/>
                <c:pt idx="0">
                  <c:v>Alpha</c:v>
                </c:pt>
              </c:strCache>
            </c:strRef>
          </c:tx>
          <c:spPr>
            <a:solidFill>
              <a:srgbClr val="D9E5F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38168A0-8F1A-4FA5-936A-2B0B4CF8FD19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E7A-469F-A5B0-6B1CA839A8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2CF21C-1183-4778-B752-BFAA626FBD8A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E7A-469F-A5B0-6B1CA839A8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ADB057B-1C0E-44E3-8960-7C638DF7A6FA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E7A-469F-A5B0-6B1CA839A8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4060CDD-726F-4158-8AEF-035751AC844E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E7A-469F-A5B0-6B1CA839A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57595D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Segments!$P$14:$S$14</c:f>
              <c:numCache>
                <c:formatCode>_(###0_);\(###0\);_("–"_);_(@_)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Segments!$P$18:$S$18</c:f>
              <c:numCache>
                <c:formatCode>_(#,##0_);\(#,##0\);_("–"_);_(@_)</c:formatCode>
                <c:ptCount val="4"/>
                <c:pt idx="0">
                  <c:v>4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Segments!$P$23:$S$23</c15:f>
                <c15:dlblRangeCache>
                  <c:ptCount val="4"/>
                  <c:pt idx="0">
                    <c:v> 11.1% </c:v>
                  </c:pt>
                  <c:pt idx="1">
                    <c:v> 13.3% </c:v>
                  </c:pt>
                  <c:pt idx="2">
                    <c:v> 14.0% </c:v>
                  </c:pt>
                  <c:pt idx="3">
                    <c:v> 14.8%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8E7A-469F-A5B0-6B1CA839A8F0}"/>
            </c:ext>
          </c:extLst>
        </c:ser>
        <c:ser>
          <c:idx val="2"/>
          <c:order val="1"/>
          <c:tx>
            <c:strRef>
              <c:f>Segments!$O$17</c:f>
              <c:strCache>
                <c:ptCount val="1"/>
                <c:pt idx="0">
                  <c:v>Bravo</c:v>
                </c:pt>
              </c:strCache>
            </c:strRef>
          </c:tx>
          <c:spPr>
            <a:solidFill>
              <a:srgbClr val="132E57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2666250-FFE4-4FF7-BD8E-99C0C8011E1B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E7A-469F-A5B0-6B1CA839A8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C1C68B6-F39E-43F4-A9F3-F1BF42689767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E7A-469F-A5B0-6B1CA839A8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3FD0482-15AA-4616-81F7-E68067DFC302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E7A-469F-A5B0-6B1CA839A8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2F6A67F-7749-43E9-87DB-C84B5A7DF878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E7A-469F-A5B0-6B1CA839A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Segments!$P$14:$S$14</c:f>
              <c:numCache>
                <c:formatCode>_(###0_);\(###0\);_("–"_);_(@_)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Segments!$P$17:$S$17</c:f>
              <c:numCache>
                <c:formatCode>_(#,##0_);\(#,##0\);_("–"_);_(@_)</c:formatCode>
                <c:ptCount val="4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Segments!$P$22:$S$22</c15:f>
                <c15:dlblRangeCache>
                  <c:ptCount val="4"/>
                  <c:pt idx="0">
                    <c:v> 38.9% </c:v>
                  </c:pt>
                  <c:pt idx="1">
                    <c:v> 37.8% </c:v>
                  </c:pt>
                  <c:pt idx="2">
                    <c:v> 36.0% </c:v>
                  </c:pt>
                  <c:pt idx="3">
                    <c:v> 35.2%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8E7A-469F-A5B0-6B1CA839A8F0}"/>
            </c:ext>
          </c:extLst>
        </c:ser>
        <c:ser>
          <c:idx val="1"/>
          <c:order val="2"/>
          <c:tx>
            <c:strRef>
              <c:f>Segments!$O$16</c:f>
              <c:strCache>
                <c:ptCount val="1"/>
                <c:pt idx="0">
                  <c:v>Charlie</c:v>
                </c:pt>
              </c:strCache>
            </c:strRef>
          </c:tx>
          <c:spPr>
            <a:solidFill>
              <a:srgbClr val="3271D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FC56D5F-C35A-4996-92F9-15A31797B594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E7A-469F-A5B0-6B1CA839A8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5AF6CBE-8B75-4350-A0DD-803C634366F4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E7A-469F-A5B0-6B1CA839A8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72DEB12-0E5A-489B-AA16-29F0D2C83908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E7A-469F-A5B0-6B1CA839A8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2C98C93-6C91-47CA-B122-79DDBEAD0C06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E7A-469F-A5B0-6B1CA839A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Segments!$P$14:$S$14</c:f>
              <c:numCache>
                <c:formatCode>_(###0_);\(###0\);_("–"_);_(@_)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Segments!$P$16:$S$16</c:f>
              <c:numCache>
                <c:formatCode>_(#,##0_);\(#,##0\);_("–"_);_(@_)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Segments!$P$21:$S$21</c15:f>
                <c15:dlblRangeCache>
                  <c:ptCount val="4"/>
                  <c:pt idx="0">
                    <c:v> 22.2% </c:v>
                  </c:pt>
                  <c:pt idx="1">
                    <c:v> 22.2% </c:v>
                  </c:pt>
                  <c:pt idx="2">
                    <c:v> 24.0% </c:v>
                  </c:pt>
                  <c:pt idx="3">
                    <c:v> 25.9%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8E7A-469F-A5B0-6B1CA839A8F0}"/>
            </c:ext>
          </c:extLst>
        </c:ser>
        <c:ser>
          <c:idx val="0"/>
          <c:order val="3"/>
          <c:tx>
            <c:strRef>
              <c:f>Segments!$O$15</c:f>
              <c:strCache>
                <c:ptCount val="1"/>
                <c:pt idx="0">
                  <c:v>Delta</c:v>
                </c:pt>
              </c:strCache>
            </c:strRef>
          </c:tx>
          <c:spPr>
            <a:solidFill>
              <a:srgbClr val="AFC8EE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4B06284-DDB1-41E3-A639-D845F9B17A1B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E7A-469F-A5B0-6B1CA839A8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EC844CF-ED82-4EDF-B2EE-CBD69C23CD61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E7A-469F-A5B0-6B1CA839A8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1E58ECC-2B38-4DCF-AD4B-94BCD4494647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E7A-469F-A5B0-6B1CA839A8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0870D3-408C-422E-A2FE-89F40951BC5A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E7A-469F-A5B0-6B1CA839A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57595D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Segments!$P$14:$S$14</c:f>
              <c:numCache>
                <c:formatCode>_(###0_);\(###0\);_("–"_);_(@_)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Segments!$P$15:$S$15</c:f>
              <c:numCache>
                <c:formatCode>_(#,##0_);\(#,##0\);_("–"_);_(@_)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Segments!$P$20:$S$20</c15:f>
                <c15:dlblRangeCache>
                  <c:ptCount val="4"/>
                  <c:pt idx="0">
                    <c:v> 27.8% </c:v>
                  </c:pt>
                  <c:pt idx="1">
                    <c:v> 26.7% </c:v>
                  </c:pt>
                  <c:pt idx="2">
                    <c:v> 26.0% </c:v>
                  </c:pt>
                  <c:pt idx="3">
                    <c:v> 24.1%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E7A-469F-A5B0-6B1CA839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1871584"/>
        <c:axId val="71872544"/>
      </c:barChart>
      <c:lineChart>
        <c:grouping val="standard"/>
        <c:varyColors val="0"/>
        <c:ser>
          <c:idx val="4"/>
          <c:order val="4"/>
          <c:tx>
            <c:strRef>
              <c:f>Segments!$O$19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 cmpd="sng" algn="ctr">
              <a:noFill/>
              <a:prstDash val="solid"/>
              <a:round/>
            </a:ln>
            <a:effectLst/>
            <a:extLst>
              <a:ext uri="{91240B29-F687-4F45-9708-019B960494DF}">
                <a14:hiddenLine xmlns:a14="http://schemas.microsoft.com/office/drawing/2010/main" w="19050" cap="rnd" cmpd="sng" algn="ctr">
                  <a:solidFill>
                    <a:srgbClr val="4472C4"/>
                  </a:solidFill>
                  <a:prstDash val="solid"/>
                  <a:round/>
                </a14:hiddenLine>
              </a:ext>
            </a:ex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BF583C1E-D44F-44FA-B69C-13CB8DD96955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E7A-469F-A5B0-6B1CA839A8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B5497F9-FD84-4DFB-8FE1-3A2FB75A8480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E7A-469F-A5B0-6B1CA839A8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C1C82E-A067-449D-B4AF-483286A512EB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E7A-469F-A5B0-6B1CA839A8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5210CFF-D904-4AA4-B3B6-32CAD20EE8B3}" type="CELLRANGE">
                      <a:rPr lang="en-CA"/>
                      <a:pPr/>
                      <a:t>[CELLRANGE]</a:t>
                    </a:fld>
                    <a:endParaRPr lang="en-CA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E7A-469F-A5B0-6B1CA839A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7595D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Segments!$P$14:$S$14</c:f>
              <c:numCache>
                <c:formatCode>_(###0_);\(###0\);_("–"_);_(@_)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Segments!$P$19:$S$19</c:f>
              <c:numCache>
                <c:formatCode>_(#,##0_);\(#,##0\);_("–"_);_(@_)</c:formatCode>
                <c:ptCount val="4"/>
                <c:pt idx="0">
                  <c:v>36</c:v>
                </c:pt>
                <c:pt idx="1">
                  <c:v>45</c:v>
                </c:pt>
                <c:pt idx="2">
                  <c:v>50</c:v>
                </c:pt>
                <c:pt idx="3">
                  <c:v>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Segments!$P$24:$S$24</c15:f>
                <c15:dlblRangeCache>
                  <c:ptCount val="4"/>
                  <c:pt idx="0">
                    <c:v> 36 </c:v>
                  </c:pt>
                  <c:pt idx="1">
                    <c:v> 45 </c:v>
                  </c:pt>
                  <c:pt idx="2">
                    <c:v> 50 </c:v>
                  </c:pt>
                  <c:pt idx="3">
                    <c:v> 54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8E7A-469F-A5B0-6B1CA839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71584"/>
        <c:axId val="71872544"/>
      </c:lineChart>
      <c:catAx>
        <c:axId val="71871584"/>
        <c:scaling>
          <c:orientation val="minMax"/>
        </c:scaling>
        <c:delete val="0"/>
        <c:axPos val="b"/>
        <c:numFmt formatCode="_(###0_);\(###0\);_(&quot;–&quot;_);_(@_)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rgbClr val="57595D"/>
                </a:solidFill>
              </a:defRPr>
            </a:pPr>
            <a:endParaRPr lang="en-US"/>
          </a:p>
        </c:txPr>
        <c:crossAx val="71872544"/>
        <c:crosses val="autoZero"/>
        <c:auto val="1"/>
        <c:lblAlgn val="ctr"/>
        <c:lblOffset val="100"/>
        <c:noMultiLvlLbl val="0"/>
      </c:catAx>
      <c:valAx>
        <c:axId val="718725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DDEE0"/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_(#,##0_);\(#,##0\);_(&quot;–&quot;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7595D"/>
                </a:solidFill>
              </a:defRPr>
            </a:pPr>
            <a:endParaRPr lang="en-US"/>
          </a:p>
        </c:txPr>
        <c:crossAx val="7187158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89056320588068183"/>
          <c:y val="0.37542887139107611"/>
          <c:w val="0.10731041952135287"/>
          <c:h val="0.34193484742050578"/>
        </c:manualLayout>
      </c:layout>
      <c:overlay val="0"/>
      <c:txPr>
        <a:bodyPr/>
        <a:lstStyle/>
        <a:p>
          <a:pPr>
            <a:defRPr>
              <a:solidFill>
                <a:srgbClr val="57595D"/>
              </a:solidFill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6350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38709944481098E-2"/>
          <c:y val="3.4253968253968252E-2"/>
          <c:w val="0.83952014912080442"/>
          <c:h val="0.8759247594050744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Price!$S$16</c:f>
              <c:strCache>
                <c:ptCount val="1"/>
                <c:pt idx="0">
                  <c:v> Volume </c:v>
                </c:pt>
              </c:strCache>
            </c:strRef>
          </c:tx>
          <c:spPr>
            <a:solidFill>
              <a:srgbClr val="AFC8EE"/>
            </a:solidFill>
          </c:spPr>
          <c:invertIfNegative val="0"/>
          <c:cat>
            <c:numRef>
              <c:f>Price!$Q$17:$Q$1111</c:f>
              <c:numCache>
                <c:formatCode>m/d/yyyy</c:formatCode>
                <c:ptCount val="109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  <c:pt idx="365">
                  <c:v>44378</c:v>
                </c:pt>
                <c:pt idx="366">
                  <c:v>44379</c:v>
                </c:pt>
                <c:pt idx="367">
                  <c:v>44380</c:v>
                </c:pt>
                <c:pt idx="368">
                  <c:v>44381</c:v>
                </c:pt>
                <c:pt idx="369">
                  <c:v>44382</c:v>
                </c:pt>
                <c:pt idx="370">
                  <c:v>44383</c:v>
                </c:pt>
                <c:pt idx="371">
                  <c:v>44384</c:v>
                </c:pt>
                <c:pt idx="372">
                  <c:v>44385</c:v>
                </c:pt>
                <c:pt idx="373">
                  <c:v>44386</c:v>
                </c:pt>
                <c:pt idx="374">
                  <c:v>44387</c:v>
                </c:pt>
                <c:pt idx="375">
                  <c:v>44388</c:v>
                </c:pt>
                <c:pt idx="376">
                  <c:v>44389</c:v>
                </c:pt>
                <c:pt idx="377">
                  <c:v>44390</c:v>
                </c:pt>
                <c:pt idx="378">
                  <c:v>44391</c:v>
                </c:pt>
                <c:pt idx="379">
                  <c:v>44392</c:v>
                </c:pt>
                <c:pt idx="380">
                  <c:v>44393</c:v>
                </c:pt>
                <c:pt idx="381">
                  <c:v>44394</c:v>
                </c:pt>
                <c:pt idx="382">
                  <c:v>44395</c:v>
                </c:pt>
                <c:pt idx="383">
                  <c:v>44396</c:v>
                </c:pt>
                <c:pt idx="384">
                  <c:v>44397</c:v>
                </c:pt>
                <c:pt idx="385">
                  <c:v>44398</c:v>
                </c:pt>
                <c:pt idx="386">
                  <c:v>44399</c:v>
                </c:pt>
                <c:pt idx="387">
                  <c:v>44400</c:v>
                </c:pt>
                <c:pt idx="388">
                  <c:v>44401</c:v>
                </c:pt>
                <c:pt idx="389">
                  <c:v>44402</c:v>
                </c:pt>
                <c:pt idx="390">
                  <c:v>44403</c:v>
                </c:pt>
                <c:pt idx="391">
                  <c:v>44404</c:v>
                </c:pt>
                <c:pt idx="392">
                  <c:v>44405</c:v>
                </c:pt>
                <c:pt idx="393">
                  <c:v>44406</c:v>
                </c:pt>
                <c:pt idx="394">
                  <c:v>44407</c:v>
                </c:pt>
                <c:pt idx="395">
                  <c:v>44408</c:v>
                </c:pt>
                <c:pt idx="396">
                  <c:v>44409</c:v>
                </c:pt>
                <c:pt idx="397">
                  <c:v>44410</c:v>
                </c:pt>
                <c:pt idx="398">
                  <c:v>44411</c:v>
                </c:pt>
                <c:pt idx="399">
                  <c:v>44412</c:v>
                </c:pt>
                <c:pt idx="400">
                  <c:v>44413</c:v>
                </c:pt>
                <c:pt idx="401">
                  <c:v>44414</c:v>
                </c:pt>
                <c:pt idx="402">
                  <c:v>44415</c:v>
                </c:pt>
                <c:pt idx="403">
                  <c:v>44416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44422</c:v>
                </c:pt>
                <c:pt idx="410">
                  <c:v>44423</c:v>
                </c:pt>
                <c:pt idx="411">
                  <c:v>44424</c:v>
                </c:pt>
                <c:pt idx="412">
                  <c:v>44425</c:v>
                </c:pt>
                <c:pt idx="413">
                  <c:v>44426</c:v>
                </c:pt>
                <c:pt idx="414">
                  <c:v>44427</c:v>
                </c:pt>
                <c:pt idx="415">
                  <c:v>44428</c:v>
                </c:pt>
                <c:pt idx="416">
                  <c:v>44429</c:v>
                </c:pt>
                <c:pt idx="417">
                  <c:v>44430</c:v>
                </c:pt>
                <c:pt idx="418">
                  <c:v>44431</c:v>
                </c:pt>
                <c:pt idx="419">
                  <c:v>44432</c:v>
                </c:pt>
                <c:pt idx="420">
                  <c:v>44433</c:v>
                </c:pt>
                <c:pt idx="421">
                  <c:v>44434</c:v>
                </c:pt>
                <c:pt idx="422">
                  <c:v>44435</c:v>
                </c:pt>
                <c:pt idx="423">
                  <c:v>44436</c:v>
                </c:pt>
                <c:pt idx="424">
                  <c:v>44437</c:v>
                </c:pt>
                <c:pt idx="425">
                  <c:v>44438</c:v>
                </c:pt>
                <c:pt idx="426">
                  <c:v>44439</c:v>
                </c:pt>
                <c:pt idx="427">
                  <c:v>44440</c:v>
                </c:pt>
                <c:pt idx="428">
                  <c:v>44441</c:v>
                </c:pt>
                <c:pt idx="429">
                  <c:v>44442</c:v>
                </c:pt>
                <c:pt idx="430">
                  <c:v>44443</c:v>
                </c:pt>
                <c:pt idx="431">
                  <c:v>44444</c:v>
                </c:pt>
                <c:pt idx="432">
                  <c:v>44445</c:v>
                </c:pt>
                <c:pt idx="433">
                  <c:v>44446</c:v>
                </c:pt>
                <c:pt idx="434">
                  <c:v>44447</c:v>
                </c:pt>
                <c:pt idx="435">
                  <c:v>44448</c:v>
                </c:pt>
                <c:pt idx="436">
                  <c:v>44449</c:v>
                </c:pt>
                <c:pt idx="437">
                  <c:v>44450</c:v>
                </c:pt>
                <c:pt idx="438">
                  <c:v>44451</c:v>
                </c:pt>
                <c:pt idx="439">
                  <c:v>44452</c:v>
                </c:pt>
                <c:pt idx="440">
                  <c:v>44453</c:v>
                </c:pt>
                <c:pt idx="441">
                  <c:v>44454</c:v>
                </c:pt>
                <c:pt idx="442">
                  <c:v>44455</c:v>
                </c:pt>
                <c:pt idx="443">
                  <c:v>44456</c:v>
                </c:pt>
                <c:pt idx="444">
                  <c:v>44457</c:v>
                </c:pt>
                <c:pt idx="445">
                  <c:v>44458</c:v>
                </c:pt>
                <c:pt idx="446">
                  <c:v>44459</c:v>
                </c:pt>
                <c:pt idx="447">
                  <c:v>44460</c:v>
                </c:pt>
                <c:pt idx="448">
                  <c:v>44461</c:v>
                </c:pt>
                <c:pt idx="449">
                  <c:v>44462</c:v>
                </c:pt>
                <c:pt idx="450">
                  <c:v>44463</c:v>
                </c:pt>
                <c:pt idx="451">
                  <c:v>44464</c:v>
                </c:pt>
                <c:pt idx="452">
                  <c:v>44465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44471</c:v>
                </c:pt>
                <c:pt idx="459">
                  <c:v>44472</c:v>
                </c:pt>
                <c:pt idx="460">
                  <c:v>44473</c:v>
                </c:pt>
                <c:pt idx="461">
                  <c:v>44474</c:v>
                </c:pt>
                <c:pt idx="462">
                  <c:v>44475</c:v>
                </c:pt>
                <c:pt idx="463">
                  <c:v>44476</c:v>
                </c:pt>
                <c:pt idx="464">
                  <c:v>44477</c:v>
                </c:pt>
                <c:pt idx="465">
                  <c:v>44478</c:v>
                </c:pt>
                <c:pt idx="466">
                  <c:v>44479</c:v>
                </c:pt>
                <c:pt idx="467">
                  <c:v>44480</c:v>
                </c:pt>
                <c:pt idx="468">
                  <c:v>44481</c:v>
                </c:pt>
                <c:pt idx="469">
                  <c:v>44482</c:v>
                </c:pt>
                <c:pt idx="470">
                  <c:v>44483</c:v>
                </c:pt>
                <c:pt idx="471">
                  <c:v>44484</c:v>
                </c:pt>
                <c:pt idx="472">
                  <c:v>44485</c:v>
                </c:pt>
                <c:pt idx="473">
                  <c:v>44486</c:v>
                </c:pt>
                <c:pt idx="474">
                  <c:v>44487</c:v>
                </c:pt>
                <c:pt idx="475">
                  <c:v>44488</c:v>
                </c:pt>
                <c:pt idx="476">
                  <c:v>44489</c:v>
                </c:pt>
                <c:pt idx="477">
                  <c:v>44490</c:v>
                </c:pt>
                <c:pt idx="478">
                  <c:v>44491</c:v>
                </c:pt>
                <c:pt idx="479">
                  <c:v>44492</c:v>
                </c:pt>
                <c:pt idx="480">
                  <c:v>44493</c:v>
                </c:pt>
                <c:pt idx="481">
                  <c:v>44494</c:v>
                </c:pt>
                <c:pt idx="482">
                  <c:v>44495</c:v>
                </c:pt>
                <c:pt idx="483">
                  <c:v>44496</c:v>
                </c:pt>
                <c:pt idx="484">
                  <c:v>44497</c:v>
                </c:pt>
                <c:pt idx="485">
                  <c:v>44498</c:v>
                </c:pt>
                <c:pt idx="486">
                  <c:v>44499</c:v>
                </c:pt>
                <c:pt idx="487">
                  <c:v>44500</c:v>
                </c:pt>
                <c:pt idx="488">
                  <c:v>44501</c:v>
                </c:pt>
                <c:pt idx="489">
                  <c:v>44502</c:v>
                </c:pt>
                <c:pt idx="490">
                  <c:v>44503</c:v>
                </c:pt>
                <c:pt idx="491">
                  <c:v>44504</c:v>
                </c:pt>
                <c:pt idx="492">
                  <c:v>44505</c:v>
                </c:pt>
                <c:pt idx="493">
                  <c:v>44506</c:v>
                </c:pt>
                <c:pt idx="494">
                  <c:v>44507</c:v>
                </c:pt>
                <c:pt idx="495">
                  <c:v>44508</c:v>
                </c:pt>
                <c:pt idx="496">
                  <c:v>44509</c:v>
                </c:pt>
                <c:pt idx="497">
                  <c:v>44510</c:v>
                </c:pt>
                <c:pt idx="498">
                  <c:v>44511</c:v>
                </c:pt>
                <c:pt idx="499">
                  <c:v>44512</c:v>
                </c:pt>
                <c:pt idx="500">
                  <c:v>44513</c:v>
                </c:pt>
                <c:pt idx="501">
                  <c:v>44514</c:v>
                </c:pt>
                <c:pt idx="502">
                  <c:v>44515</c:v>
                </c:pt>
                <c:pt idx="503">
                  <c:v>44516</c:v>
                </c:pt>
                <c:pt idx="504">
                  <c:v>44517</c:v>
                </c:pt>
                <c:pt idx="505">
                  <c:v>44518</c:v>
                </c:pt>
                <c:pt idx="506">
                  <c:v>44519</c:v>
                </c:pt>
                <c:pt idx="507">
                  <c:v>44520</c:v>
                </c:pt>
                <c:pt idx="508">
                  <c:v>44521</c:v>
                </c:pt>
                <c:pt idx="509">
                  <c:v>44522</c:v>
                </c:pt>
                <c:pt idx="510">
                  <c:v>44523</c:v>
                </c:pt>
                <c:pt idx="511">
                  <c:v>44524</c:v>
                </c:pt>
                <c:pt idx="512">
                  <c:v>44525</c:v>
                </c:pt>
                <c:pt idx="513">
                  <c:v>44526</c:v>
                </c:pt>
                <c:pt idx="514">
                  <c:v>44527</c:v>
                </c:pt>
                <c:pt idx="515">
                  <c:v>44528</c:v>
                </c:pt>
                <c:pt idx="516">
                  <c:v>44529</c:v>
                </c:pt>
                <c:pt idx="517">
                  <c:v>44530</c:v>
                </c:pt>
                <c:pt idx="518">
                  <c:v>44531</c:v>
                </c:pt>
                <c:pt idx="519">
                  <c:v>44532</c:v>
                </c:pt>
                <c:pt idx="520">
                  <c:v>44533</c:v>
                </c:pt>
                <c:pt idx="521">
                  <c:v>44534</c:v>
                </c:pt>
                <c:pt idx="522">
                  <c:v>44535</c:v>
                </c:pt>
                <c:pt idx="523">
                  <c:v>44536</c:v>
                </c:pt>
                <c:pt idx="524">
                  <c:v>44537</c:v>
                </c:pt>
                <c:pt idx="525">
                  <c:v>44538</c:v>
                </c:pt>
                <c:pt idx="526">
                  <c:v>44539</c:v>
                </c:pt>
                <c:pt idx="527">
                  <c:v>44540</c:v>
                </c:pt>
                <c:pt idx="528">
                  <c:v>44541</c:v>
                </c:pt>
                <c:pt idx="529">
                  <c:v>44542</c:v>
                </c:pt>
                <c:pt idx="530">
                  <c:v>44543</c:v>
                </c:pt>
                <c:pt idx="531">
                  <c:v>44544</c:v>
                </c:pt>
                <c:pt idx="532">
                  <c:v>44545</c:v>
                </c:pt>
                <c:pt idx="533">
                  <c:v>44546</c:v>
                </c:pt>
                <c:pt idx="534">
                  <c:v>44547</c:v>
                </c:pt>
                <c:pt idx="535">
                  <c:v>44548</c:v>
                </c:pt>
                <c:pt idx="536">
                  <c:v>44549</c:v>
                </c:pt>
                <c:pt idx="537">
                  <c:v>44550</c:v>
                </c:pt>
                <c:pt idx="538">
                  <c:v>44551</c:v>
                </c:pt>
                <c:pt idx="539">
                  <c:v>44552</c:v>
                </c:pt>
                <c:pt idx="540">
                  <c:v>44553</c:v>
                </c:pt>
                <c:pt idx="541">
                  <c:v>44554</c:v>
                </c:pt>
                <c:pt idx="542">
                  <c:v>44555</c:v>
                </c:pt>
                <c:pt idx="543">
                  <c:v>44556</c:v>
                </c:pt>
                <c:pt idx="544">
                  <c:v>44557</c:v>
                </c:pt>
                <c:pt idx="545">
                  <c:v>44558</c:v>
                </c:pt>
                <c:pt idx="546">
                  <c:v>44559</c:v>
                </c:pt>
                <c:pt idx="547">
                  <c:v>44560</c:v>
                </c:pt>
                <c:pt idx="548">
                  <c:v>44561</c:v>
                </c:pt>
                <c:pt idx="549">
                  <c:v>44562</c:v>
                </c:pt>
                <c:pt idx="550">
                  <c:v>44563</c:v>
                </c:pt>
                <c:pt idx="551">
                  <c:v>44564</c:v>
                </c:pt>
                <c:pt idx="552">
                  <c:v>44565</c:v>
                </c:pt>
                <c:pt idx="553">
                  <c:v>44566</c:v>
                </c:pt>
                <c:pt idx="554">
                  <c:v>44567</c:v>
                </c:pt>
                <c:pt idx="555">
                  <c:v>44568</c:v>
                </c:pt>
                <c:pt idx="556">
                  <c:v>44569</c:v>
                </c:pt>
                <c:pt idx="557">
                  <c:v>44570</c:v>
                </c:pt>
                <c:pt idx="558">
                  <c:v>44571</c:v>
                </c:pt>
                <c:pt idx="559">
                  <c:v>44572</c:v>
                </c:pt>
                <c:pt idx="560">
                  <c:v>44573</c:v>
                </c:pt>
                <c:pt idx="561">
                  <c:v>44574</c:v>
                </c:pt>
                <c:pt idx="562">
                  <c:v>44575</c:v>
                </c:pt>
                <c:pt idx="563">
                  <c:v>44576</c:v>
                </c:pt>
                <c:pt idx="564">
                  <c:v>44577</c:v>
                </c:pt>
                <c:pt idx="565">
                  <c:v>44578</c:v>
                </c:pt>
                <c:pt idx="566">
                  <c:v>44579</c:v>
                </c:pt>
                <c:pt idx="567">
                  <c:v>44580</c:v>
                </c:pt>
                <c:pt idx="568">
                  <c:v>44581</c:v>
                </c:pt>
                <c:pt idx="569">
                  <c:v>44582</c:v>
                </c:pt>
                <c:pt idx="570">
                  <c:v>44583</c:v>
                </c:pt>
                <c:pt idx="571">
                  <c:v>44584</c:v>
                </c:pt>
                <c:pt idx="572">
                  <c:v>44585</c:v>
                </c:pt>
                <c:pt idx="573">
                  <c:v>44586</c:v>
                </c:pt>
                <c:pt idx="574">
                  <c:v>44587</c:v>
                </c:pt>
                <c:pt idx="575">
                  <c:v>44588</c:v>
                </c:pt>
                <c:pt idx="576">
                  <c:v>44589</c:v>
                </c:pt>
                <c:pt idx="577">
                  <c:v>44590</c:v>
                </c:pt>
                <c:pt idx="578">
                  <c:v>44591</c:v>
                </c:pt>
                <c:pt idx="579">
                  <c:v>44592</c:v>
                </c:pt>
                <c:pt idx="580">
                  <c:v>44593</c:v>
                </c:pt>
                <c:pt idx="581">
                  <c:v>44594</c:v>
                </c:pt>
                <c:pt idx="582">
                  <c:v>44595</c:v>
                </c:pt>
                <c:pt idx="583">
                  <c:v>44596</c:v>
                </c:pt>
                <c:pt idx="584">
                  <c:v>44597</c:v>
                </c:pt>
                <c:pt idx="585">
                  <c:v>44598</c:v>
                </c:pt>
                <c:pt idx="586">
                  <c:v>44599</c:v>
                </c:pt>
                <c:pt idx="587">
                  <c:v>44600</c:v>
                </c:pt>
                <c:pt idx="588">
                  <c:v>44601</c:v>
                </c:pt>
                <c:pt idx="589">
                  <c:v>44602</c:v>
                </c:pt>
                <c:pt idx="590">
                  <c:v>44603</c:v>
                </c:pt>
                <c:pt idx="591">
                  <c:v>44604</c:v>
                </c:pt>
                <c:pt idx="592">
                  <c:v>44605</c:v>
                </c:pt>
                <c:pt idx="593">
                  <c:v>44606</c:v>
                </c:pt>
                <c:pt idx="594">
                  <c:v>44607</c:v>
                </c:pt>
                <c:pt idx="595">
                  <c:v>44608</c:v>
                </c:pt>
                <c:pt idx="596">
                  <c:v>44609</c:v>
                </c:pt>
                <c:pt idx="597">
                  <c:v>44610</c:v>
                </c:pt>
                <c:pt idx="598">
                  <c:v>44611</c:v>
                </c:pt>
                <c:pt idx="599">
                  <c:v>44612</c:v>
                </c:pt>
                <c:pt idx="600">
                  <c:v>44613</c:v>
                </c:pt>
                <c:pt idx="601">
                  <c:v>44614</c:v>
                </c:pt>
                <c:pt idx="602">
                  <c:v>44615</c:v>
                </c:pt>
                <c:pt idx="603">
                  <c:v>44616</c:v>
                </c:pt>
                <c:pt idx="604">
                  <c:v>44617</c:v>
                </c:pt>
                <c:pt idx="605">
                  <c:v>44618</c:v>
                </c:pt>
                <c:pt idx="606">
                  <c:v>44619</c:v>
                </c:pt>
                <c:pt idx="607">
                  <c:v>44620</c:v>
                </c:pt>
                <c:pt idx="608">
                  <c:v>44621</c:v>
                </c:pt>
                <c:pt idx="609">
                  <c:v>44622</c:v>
                </c:pt>
                <c:pt idx="610">
                  <c:v>44623</c:v>
                </c:pt>
                <c:pt idx="611">
                  <c:v>44624</c:v>
                </c:pt>
                <c:pt idx="612">
                  <c:v>44625</c:v>
                </c:pt>
                <c:pt idx="613">
                  <c:v>44626</c:v>
                </c:pt>
                <c:pt idx="614">
                  <c:v>44627</c:v>
                </c:pt>
                <c:pt idx="615">
                  <c:v>44628</c:v>
                </c:pt>
                <c:pt idx="616">
                  <c:v>44629</c:v>
                </c:pt>
                <c:pt idx="617">
                  <c:v>44630</c:v>
                </c:pt>
                <c:pt idx="618">
                  <c:v>44631</c:v>
                </c:pt>
                <c:pt idx="619">
                  <c:v>44632</c:v>
                </c:pt>
                <c:pt idx="620">
                  <c:v>44633</c:v>
                </c:pt>
                <c:pt idx="621">
                  <c:v>44634</c:v>
                </c:pt>
                <c:pt idx="622">
                  <c:v>44635</c:v>
                </c:pt>
                <c:pt idx="623">
                  <c:v>44636</c:v>
                </c:pt>
                <c:pt idx="624">
                  <c:v>44637</c:v>
                </c:pt>
                <c:pt idx="625">
                  <c:v>44638</c:v>
                </c:pt>
                <c:pt idx="626">
                  <c:v>44639</c:v>
                </c:pt>
                <c:pt idx="627">
                  <c:v>44640</c:v>
                </c:pt>
                <c:pt idx="628">
                  <c:v>44641</c:v>
                </c:pt>
                <c:pt idx="629">
                  <c:v>44642</c:v>
                </c:pt>
                <c:pt idx="630">
                  <c:v>44643</c:v>
                </c:pt>
                <c:pt idx="631">
                  <c:v>44644</c:v>
                </c:pt>
                <c:pt idx="632">
                  <c:v>44645</c:v>
                </c:pt>
                <c:pt idx="633">
                  <c:v>44646</c:v>
                </c:pt>
                <c:pt idx="634">
                  <c:v>44647</c:v>
                </c:pt>
                <c:pt idx="635">
                  <c:v>44648</c:v>
                </c:pt>
                <c:pt idx="636">
                  <c:v>44649</c:v>
                </c:pt>
                <c:pt idx="637">
                  <c:v>44650</c:v>
                </c:pt>
                <c:pt idx="638">
                  <c:v>44651</c:v>
                </c:pt>
                <c:pt idx="639">
                  <c:v>44652</c:v>
                </c:pt>
                <c:pt idx="640">
                  <c:v>44653</c:v>
                </c:pt>
                <c:pt idx="641">
                  <c:v>44654</c:v>
                </c:pt>
                <c:pt idx="642">
                  <c:v>44655</c:v>
                </c:pt>
                <c:pt idx="643">
                  <c:v>44656</c:v>
                </c:pt>
                <c:pt idx="644">
                  <c:v>44657</c:v>
                </c:pt>
                <c:pt idx="645">
                  <c:v>44658</c:v>
                </c:pt>
                <c:pt idx="646">
                  <c:v>44659</c:v>
                </c:pt>
                <c:pt idx="647">
                  <c:v>44660</c:v>
                </c:pt>
                <c:pt idx="648">
                  <c:v>44661</c:v>
                </c:pt>
                <c:pt idx="649">
                  <c:v>44662</c:v>
                </c:pt>
                <c:pt idx="650">
                  <c:v>44663</c:v>
                </c:pt>
                <c:pt idx="651">
                  <c:v>44664</c:v>
                </c:pt>
                <c:pt idx="652">
                  <c:v>44665</c:v>
                </c:pt>
                <c:pt idx="653">
                  <c:v>44666</c:v>
                </c:pt>
                <c:pt idx="654">
                  <c:v>44667</c:v>
                </c:pt>
                <c:pt idx="655">
                  <c:v>44668</c:v>
                </c:pt>
                <c:pt idx="656">
                  <c:v>44669</c:v>
                </c:pt>
                <c:pt idx="657">
                  <c:v>44670</c:v>
                </c:pt>
                <c:pt idx="658">
                  <c:v>44671</c:v>
                </c:pt>
                <c:pt idx="659">
                  <c:v>44672</c:v>
                </c:pt>
                <c:pt idx="660">
                  <c:v>44673</c:v>
                </c:pt>
                <c:pt idx="661">
                  <c:v>44674</c:v>
                </c:pt>
                <c:pt idx="662">
                  <c:v>44675</c:v>
                </c:pt>
                <c:pt idx="663">
                  <c:v>44676</c:v>
                </c:pt>
                <c:pt idx="664">
                  <c:v>44677</c:v>
                </c:pt>
                <c:pt idx="665">
                  <c:v>44678</c:v>
                </c:pt>
                <c:pt idx="666">
                  <c:v>44679</c:v>
                </c:pt>
                <c:pt idx="667">
                  <c:v>44680</c:v>
                </c:pt>
                <c:pt idx="668">
                  <c:v>44681</c:v>
                </c:pt>
                <c:pt idx="669">
                  <c:v>44682</c:v>
                </c:pt>
                <c:pt idx="670">
                  <c:v>44683</c:v>
                </c:pt>
                <c:pt idx="671">
                  <c:v>44684</c:v>
                </c:pt>
                <c:pt idx="672">
                  <c:v>44685</c:v>
                </c:pt>
                <c:pt idx="673">
                  <c:v>44686</c:v>
                </c:pt>
                <c:pt idx="674">
                  <c:v>44687</c:v>
                </c:pt>
                <c:pt idx="675">
                  <c:v>44688</c:v>
                </c:pt>
                <c:pt idx="676">
                  <c:v>44689</c:v>
                </c:pt>
                <c:pt idx="677">
                  <c:v>44690</c:v>
                </c:pt>
                <c:pt idx="678">
                  <c:v>44691</c:v>
                </c:pt>
                <c:pt idx="679">
                  <c:v>44692</c:v>
                </c:pt>
                <c:pt idx="680">
                  <c:v>44693</c:v>
                </c:pt>
                <c:pt idx="681">
                  <c:v>44694</c:v>
                </c:pt>
                <c:pt idx="682">
                  <c:v>44695</c:v>
                </c:pt>
                <c:pt idx="683">
                  <c:v>44696</c:v>
                </c:pt>
                <c:pt idx="684">
                  <c:v>44697</c:v>
                </c:pt>
                <c:pt idx="685">
                  <c:v>44698</c:v>
                </c:pt>
                <c:pt idx="686">
                  <c:v>44699</c:v>
                </c:pt>
                <c:pt idx="687">
                  <c:v>44700</c:v>
                </c:pt>
                <c:pt idx="688">
                  <c:v>44701</c:v>
                </c:pt>
                <c:pt idx="689">
                  <c:v>44702</c:v>
                </c:pt>
                <c:pt idx="690">
                  <c:v>44703</c:v>
                </c:pt>
                <c:pt idx="691">
                  <c:v>44704</c:v>
                </c:pt>
                <c:pt idx="692">
                  <c:v>44705</c:v>
                </c:pt>
                <c:pt idx="693">
                  <c:v>44706</c:v>
                </c:pt>
                <c:pt idx="694">
                  <c:v>44707</c:v>
                </c:pt>
                <c:pt idx="695">
                  <c:v>44708</c:v>
                </c:pt>
                <c:pt idx="696">
                  <c:v>44709</c:v>
                </c:pt>
                <c:pt idx="697">
                  <c:v>44710</c:v>
                </c:pt>
                <c:pt idx="698">
                  <c:v>44711</c:v>
                </c:pt>
                <c:pt idx="699">
                  <c:v>44712</c:v>
                </c:pt>
                <c:pt idx="700">
                  <c:v>44713</c:v>
                </c:pt>
                <c:pt idx="701">
                  <c:v>44714</c:v>
                </c:pt>
                <c:pt idx="702">
                  <c:v>44715</c:v>
                </c:pt>
                <c:pt idx="703">
                  <c:v>44716</c:v>
                </c:pt>
                <c:pt idx="704">
                  <c:v>44717</c:v>
                </c:pt>
                <c:pt idx="705">
                  <c:v>44718</c:v>
                </c:pt>
                <c:pt idx="706">
                  <c:v>44719</c:v>
                </c:pt>
                <c:pt idx="707">
                  <c:v>44720</c:v>
                </c:pt>
                <c:pt idx="708">
                  <c:v>44721</c:v>
                </c:pt>
                <c:pt idx="709">
                  <c:v>44722</c:v>
                </c:pt>
                <c:pt idx="710">
                  <c:v>44723</c:v>
                </c:pt>
                <c:pt idx="711">
                  <c:v>44724</c:v>
                </c:pt>
                <c:pt idx="712">
                  <c:v>44725</c:v>
                </c:pt>
                <c:pt idx="713">
                  <c:v>44726</c:v>
                </c:pt>
                <c:pt idx="714">
                  <c:v>44727</c:v>
                </c:pt>
                <c:pt idx="715">
                  <c:v>44728</c:v>
                </c:pt>
                <c:pt idx="716">
                  <c:v>44729</c:v>
                </c:pt>
                <c:pt idx="717">
                  <c:v>44730</c:v>
                </c:pt>
                <c:pt idx="718">
                  <c:v>44731</c:v>
                </c:pt>
                <c:pt idx="719">
                  <c:v>44732</c:v>
                </c:pt>
                <c:pt idx="720">
                  <c:v>44733</c:v>
                </c:pt>
                <c:pt idx="721">
                  <c:v>44734</c:v>
                </c:pt>
                <c:pt idx="722">
                  <c:v>44735</c:v>
                </c:pt>
                <c:pt idx="723">
                  <c:v>44736</c:v>
                </c:pt>
                <c:pt idx="724">
                  <c:v>44737</c:v>
                </c:pt>
                <c:pt idx="725">
                  <c:v>44738</c:v>
                </c:pt>
                <c:pt idx="726">
                  <c:v>44739</c:v>
                </c:pt>
                <c:pt idx="727">
                  <c:v>44740</c:v>
                </c:pt>
                <c:pt idx="728">
                  <c:v>44741</c:v>
                </c:pt>
                <c:pt idx="729">
                  <c:v>44742</c:v>
                </c:pt>
                <c:pt idx="730">
                  <c:v>44743</c:v>
                </c:pt>
                <c:pt idx="731">
                  <c:v>44744</c:v>
                </c:pt>
                <c:pt idx="732">
                  <c:v>44745</c:v>
                </c:pt>
                <c:pt idx="733">
                  <c:v>44746</c:v>
                </c:pt>
                <c:pt idx="734">
                  <c:v>44747</c:v>
                </c:pt>
                <c:pt idx="735">
                  <c:v>44748</c:v>
                </c:pt>
                <c:pt idx="736">
                  <c:v>44749</c:v>
                </c:pt>
                <c:pt idx="737">
                  <c:v>44750</c:v>
                </c:pt>
                <c:pt idx="738">
                  <c:v>44751</c:v>
                </c:pt>
                <c:pt idx="739">
                  <c:v>44752</c:v>
                </c:pt>
                <c:pt idx="740">
                  <c:v>44753</c:v>
                </c:pt>
                <c:pt idx="741">
                  <c:v>44754</c:v>
                </c:pt>
                <c:pt idx="742">
                  <c:v>44755</c:v>
                </c:pt>
                <c:pt idx="743">
                  <c:v>44756</c:v>
                </c:pt>
                <c:pt idx="744">
                  <c:v>44757</c:v>
                </c:pt>
                <c:pt idx="745">
                  <c:v>44758</c:v>
                </c:pt>
                <c:pt idx="746">
                  <c:v>44759</c:v>
                </c:pt>
                <c:pt idx="747">
                  <c:v>44760</c:v>
                </c:pt>
                <c:pt idx="748">
                  <c:v>44761</c:v>
                </c:pt>
                <c:pt idx="749">
                  <c:v>44762</c:v>
                </c:pt>
                <c:pt idx="750">
                  <c:v>44763</c:v>
                </c:pt>
                <c:pt idx="751">
                  <c:v>44764</c:v>
                </c:pt>
                <c:pt idx="752">
                  <c:v>44765</c:v>
                </c:pt>
                <c:pt idx="753">
                  <c:v>44766</c:v>
                </c:pt>
                <c:pt idx="754">
                  <c:v>44767</c:v>
                </c:pt>
                <c:pt idx="755">
                  <c:v>44768</c:v>
                </c:pt>
                <c:pt idx="756">
                  <c:v>44769</c:v>
                </c:pt>
                <c:pt idx="757">
                  <c:v>44770</c:v>
                </c:pt>
                <c:pt idx="758">
                  <c:v>44771</c:v>
                </c:pt>
                <c:pt idx="759">
                  <c:v>44772</c:v>
                </c:pt>
                <c:pt idx="760">
                  <c:v>44773</c:v>
                </c:pt>
                <c:pt idx="761">
                  <c:v>44774</c:v>
                </c:pt>
                <c:pt idx="762">
                  <c:v>44775</c:v>
                </c:pt>
                <c:pt idx="763">
                  <c:v>44776</c:v>
                </c:pt>
                <c:pt idx="764">
                  <c:v>44777</c:v>
                </c:pt>
                <c:pt idx="765">
                  <c:v>44778</c:v>
                </c:pt>
                <c:pt idx="766">
                  <c:v>44779</c:v>
                </c:pt>
                <c:pt idx="767">
                  <c:v>44780</c:v>
                </c:pt>
                <c:pt idx="768">
                  <c:v>44781</c:v>
                </c:pt>
                <c:pt idx="769">
                  <c:v>44782</c:v>
                </c:pt>
                <c:pt idx="770">
                  <c:v>44783</c:v>
                </c:pt>
                <c:pt idx="771">
                  <c:v>44784</c:v>
                </c:pt>
                <c:pt idx="772">
                  <c:v>44785</c:v>
                </c:pt>
                <c:pt idx="773">
                  <c:v>44786</c:v>
                </c:pt>
                <c:pt idx="774">
                  <c:v>44787</c:v>
                </c:pt>
                <c:pt idx="775">
                  <c:v>44788</c:v>
                </c:pt>
                <c:pt idx="776">
                  <c:v>44789</c:v>
                </c:pt>
                <c:pt idx="777">
                  <c:v>44790</c:v>
                </c:pt>
                <c:pt idx="778">
                  <c:v>44791</c:v>
                </c:pt>
                <c:pt idx="779">
                  <c:v>44792</c:v>
                </c:pt>
                <c:pt idx="780">
                  <c:v>44793</c:v>
                </c:pt>
                <c:pt idx="781">
                  <c:v>44794</c:v>
                </c:pt>
                <c:pt idx="782">
                  <c:v>44795</c:v>
                </c:pt>
                <c:pt idx="783">
                  <c:v>44796</c:v>
                </c:pt>
                <c:pt idx="784">
                  <c:v>44797</c:v>
                </c:pt>
                <c:pt idx="785">
                  <c:v>44798</c:v>
                </c:pt>
                <c:pt idx="786">
                  <c:v>44799</c:v>
                </c:pt>
                <c:pt idx="787">
                  <c:v>44800</c:v>
                </c:pt>
                <c:pt idx="788">
                  <c:v>44801</c:v>
                </c:pt>
                <c:pt idx="789">
                  <c:v>44802</c:v>
                </c:pt>
                <c:pt idx="790">
                  <c:v>44803</c:v>
                </c:pt>
                <c:pt idx="791">
                  <c:v>44804</c:v>
                </c:pt>
                <c:pt idx="792">
                  <c:v>44805</c:v>
                </c:pt>
                <c:pt idx="793">
                  <c:v>44806</c:v>
                </c:pt>
                <c:pt idx="794">
                  <c:v>44807</c:v>
                </c:pt>
                <c:pt idx="795">
                  <c:v>44808</c:v>
                </c:pt>
                <c:pt idx="796">
                  <c:v>44809</c:v>
                </c:pt>
                <c:pt idx="797">
                  <c:v>44810</c:v>
                </c:pt>
                <c:pt idx="798">
                  <c:v>44811</c:v>
                </c:pt>
                <c:pt idx="799">
                  <c:v>44812</c:v>
                </c:pt>
                <c:pt idx="800">
                  <c:v>44813</c:v>
                </c:pt>
                <c:pt idx="801">
                  <c:v>44814</c:v>
                </c:pt>
                <c:pt idx="802">
                  <c:v>44815</c:v>
                </c:pt>
                <c:pt idx="803">
                  <c:v>44816</c:v>
                </c:pt>
                <c:pt idx="804">
                  <c:v>44817</c:v>
                </c:pt>
                <c:pt idx="805">
                  <c:v>44818</c:v>
                </c:pt>
                <c:pt idx="806">
                  <c:v>44819</c:v>
                </c:pt>
                <c:pt idx="807">
                  <c:v>44820</c:v>
                </c:pt>
                <c:pt idx="808">
                  <c:v>44821</c:v>
                </c:pt>
                <c:pt idx="809">
                  <c:v>44822</c:v>
                </c:pt>
                <c:pt idx="810">
                  <c:v>44823</c:v>
                </c:pt>
                <c:pt idx="811">
                  <c:v>44824</c:v>
                </c:pt>
                <c:pt idx="812">
                  <c:v>44825</c:v>
                </c:pt>
                <c:pt idx="813">
                  <c:v>44826</c:v>
                </c:pt>
                <c:pt idx="814">
                  <c:v>44827</c:v>
                </c:pt>
                <c:pt idx="815">
                  <c:v>44828</c:v>
                </c:pt>
                <c:pt idx="816">
                  <c:v>44829</c:v>
                </c:pt>
                <c:pt idx="817">
                  <c:v>44830</c:v>
                </c:pt>
                <c:pt idx="818">
                  <c:v>44831</c:v>
                </c:pt>
                <c:pt idx="819">
                  <c:v>44832</c:v>
                </c:pt>
                <c:pt idx="820">
                  <c:v>44833</c:v>
                </c:pt>
                <c:pt idx="821">
                  <c:v>44834</c:v>
                </c:pt>
                <c:pt idx="822">
                  <c:v>44835</c:v>
                </c:pt>
                <c:pt idx="823">
                  <c:v>44836</c:v>
                </c:pt>
                <c:pt idx="824">
                  <c:v>44837</c:v>
                </c:pt>
                <c:pt idx="825">
                  <c:v>44838</c:v>
                </c:pt>
                <c:pt idx="826">
                  <c:v>44839</c:v>
                </c:pt>
                <c:pt idx="827">
                  <c:v>44840</c:v>
                </c:pt>
                <c:pt idx="828">
                  <c:v>44841</c:v>
                </c:pt>
                <c:pt idx="829">
                  <c:v>44842</c:v>
                </c:pt>
                <c:pt idx="830">
                  <c:v>44843</c:v>
                </c:pt>
                <c:pt idx="831">
                  <c:v>44844</c:v>
                </c:pt>
                <c:pt idx="832">
                  <c:v>44845</c:v>
                </c:pt>
                <c:pt idx="833">
                  <c:v>44846</c:v>
                </c:pt>
                <c:pt idx="834">
                  <c:v>44847</c:v>
                </c:pt>
                <c:pt idx="835">
                  <c:v>44848</c:v>
                </c:pt>
                <c:pt idx="836">
                  <c:v>44849</c:v>
                </c:pt>
                <c:pt idx="837">
                  <c:v>44850</c:v>
                </c:pt>
                <c:pt idx="838">
                  <c:v>44851</c:v>
                </c:pt>
                <c:pt idx="839">
                  <c:v>44852</c:v>
                </c:pt>
                <c:pt idx="840">
                  <c:v>44853</c:v>
                </c:pt>
                <c:pt idx="841">
                  <c:v>44854</c:v>
                </c:pt>
                <c:pt idx="842">
                  <c:v>44855</c:v>
                </c:pt>
                <c:pt idx="843">
                  <c:v>44856</c:v>
                </c:pt>
                <c:pt idx="844">
                  <c:v>44857</c:v>
                </c:pt>
                <c:pt idx="845">
                  <c:v>44858</c:v>
                </c:pt>
                <c:pt idx="846">
                  <c:v>44859</c:v>
                </c:pt>
                <c:pt idx="847">
                  <c:v>44860</c:v>
                </c:pt>
                <c:pt idx="848">
                  <c:v>44861</c:v>
                </c:pt>
                <c:pt idx="849">
                  <c:v>44862</c:v>
                </c:pt>
                <c:pt idx="850">
                  <c:v>44863</c:v>
                </c:pt>
                <c:pt idx="851">
                  <c:v>44864</c:v>
                </c:pt>
                <c:pt idx="852">
                  <c:v>44865</c:v>
                </c:pt>
                <c:pt idx="853">
                  <c:v>44866</c:v>
                </c:pt>
                <c:pt idx="854">
                  <c:v>44867</c:v>
                </c:pt>
                <c:pt idx="855">
                  <c:v>44868</c:v>
                </c:pt>
                <c:pt idx="856">
                  <c:v>44869</c:v>
                </c:pt>
                <c:pt idx="857">
                  <c:v>44870</c:v>
                </c:pt>
                <c:pt idx="858">
                  <c:v>44871</c:v>
                </c:pt>
                <c:pt idx="859">
                  <c:v>44872</c:v>
                </c:pt>
                <c:pt idx="860">
                  <c:v>44873</c:v>
                </c:pt>
                <c:pt idx="861">
                  <c:v>44874</c:v>
                </c:pt>
                <c:pt idx="862">
                  <c:v>44875</c:v>
                </c:pt>
                <c:pt idx="863">
                  <c:v>44876</c:v>
                </c:pt>
                <c:pt idx="864">
                  <c:v>44877</c:v>
                </c:pt>
                <c:pt idx="865">
                  <c:v>44878</c:v>
                </c:pt>
                <c:pt idx="866">
                  <c:v>44879</c:v>
                </c:pt>
                <c:pt idx="867">
                  <c:v>44880</c:v>
                </c:pt>
                <c:pt idx="868">
                  <c:v>44881</c:v>
                </c:pt>
                <c:pt idx="869">
                  <c:v>44882</c:v>
                </c:pt>
                <c:pt idx="870">
                  <c:v>44883</c:v>
                </c:pt>
                <c:pt idx="871">
                  <c:v>44884</c:v>
                </c:pt>
                <c:pt idx="872">
                  <c:v>44885</c:v>
                </c:pt>
                <c:pt idx="873">
                  <c:v>44886</c:v>
                </c:pt>
                <c:pt idx="874">
                  <c:v>44887</c:v>
                </c:pt>
                <c:pt idx="875">
                  <c:v>44888</c:v>
                </c:pt>
                <c:pt idx="876">
                  <c:v>44889</c:v>
                </c:pt>
                <c:pt idx="877">
                  <c:v>44890</c:v>
                </c:pt>
                <c:pt idx="878">
                  <c:v>44891</c:v>
                </c:pt>
                <c:pt idx="879">
                  <c:v>44892</c:v>
                </c:pt>
                <c:pt idx="880">
                  <c:v>44893</c:v>
                </c:pt>
                <c:pt idx="881">
                  <c:v>44894</c:v>
                </c:pt>
                <c:pt idx="882">
                  <c:v>44895</c:v>
                </c:pt>
                <c:pt idx="883">
                  <c:v>44896</c:v>
                </c:pt>
                <c:pt idx="884">
                  <c:v>44897</c:v>
                </c:pt>
                <c:pt idx="885">
                  <c:v>44898</c:v>
                </c:pt>
                <c:pt idx="886">
                  <c:v>44899</c:v>
                </c:pt>
                <c:pt idx="887">
                  <c:v>44900</c:v>
                </c:pt>
                <c:pt idx="888">
                  <c:v>44901</c:v>
                </c:pt>
                <c:pt idx="889">
                  <c:v>44902</c:v>
                </c:pt>
                <c:pt idx="890">
                  <c:v>44903</c:v>
                </c:pt>
                <c:pt idx="891">
                  <c:v>44904</c:v>
                </c:pt>
                <c:pt idx="892">
                  <c:v>44905</c:v>
                </c:pt>
                <c:pt idx="893">
                  <c:v>44906</c:v>
                </c:pt>
                <c:pt idx="894">
                  <c:v>44907</c:v>
                </c:pt>
                <c:pt idx="895">
                  <c:v>44908</c:v>
                </c:pt>
                <c:pt idx="896">
                  <c:v>44909</c:v>
                </c:pt>
                <c:pt idx="897">
                  <c:v>44910</c:v>
                </c:pt>
                <c:pt idx="898">
                  <c:v>44911</c:v>
                </c:pt>
                <c:pt idx="899">
                  <c:v>44912</c:v>
                </c:pt>
                <c:pt idx="900">
                  <c:v>44913</c:v>
                </c:pt>
                <c:pt idx="901">
                  <c:v>44914</c:v>
                </c:pt>
                <c:pt idx="902">
                  <c:v>44915</c:v>
                </c:pt>
                <c:pt idx="903">
                  <c:v>44916</c:v>
                </c:pt>
                <c:pt idx="904">
                  <c:v>44917</c:v>
                </c:pt>
                <c:pt idx="905">
                  <c:v>44918</c:v>
                </c:pt>
                <c:pt idx="906">
                  <c:v>44919</c:v>
                </c:pt>
                <c:pt idx="907">
                  <c:v>44920</c:v>
                </c:pt>
                <c:pt idx="908">
                  <c:v>44921</c:v>
                </c:pt>
                <c:pt idx="909">
                  <c:v>44922</c:v>
                </c:pt>
                <c:pt idx="910">
                  <c:v>44923</c:v>
                </c:pt>
                <c:pt idx="911">
                  <c:v>44924</c:v>
                </c:pt>
                <c:pt idx="912">
                  <c:v>44925</c:v>
                </c:pt>
                <c:pt idx="913">
                  <c:v>44926</c:v>
                </c:pt>
                <c:pt idx="914">
                  <c:v>44927</c:v>
                </c:pt>
                <c:pt idx="915">
                  <c:v>44928</c:v>
                </c:pt>
                <c:pt idx="916">
                  <c:v>44929</c:v>
                </c:pt>
                <c:pt idx="917">
                  <c:v>44930</c:v>
                </c:pt>
                <c:pt idx="918">
                  <c:v>44931</c:v>
                </c:pt>
                <c:pt idx="919">
                  <c:v>44932</c:v>
                </c:pt>
                <c:pt idx="920">
                  <c:v>44933</c:v>
                </c:pt>
                <c:pt idx="921">
                  <c:v>44934</c:v>
                </c:pt>
                <c:pt idx="922">
                  <c:v>44935</c:v>
                </c:pt>
                <c:pt idx="923">
                  <c:v>44936</c:v>
                </c:pt>
                <c:pt idx="924">
                  <c:v>44937</c:v>
                </c:pt>
                <c:pt idx="925">
                  <c:v>44938</c:v>
                </c:pt>
                <c:pt idx="926">
                  <c:v>44939</c:v>
                </c:pt>
                <c:pt idx="927">
                  <c:v>44940</c:v>
                </c:pt>
                <c:pt idx="928">
                  <c:v>44941</c:v>
                </c:pt>
                <c:pt idx="929">
                  <c:v>44942</c:v>
                </c:pt>
                <c:pt idx="930">
                  <c:v>44943</c:v>
                </c:pt>
                <c:pt idx="931">
                  <c:v>44944</c:v>
                </c:pt>
                <c:pt idx="932">
                  <c:v>44945</c:v>
                </c:pt>
                <c:pt idx="933">
                  <c:v>44946</c:v>
                </c:pt>
                <c:pt idx="934">
                  <c:v>44947</c:v>
                </c:pt>
                <c:pt idx="935">
                  <c:v>44948</c:v>
                </c:pt>
                <c:pt idx="936">
                  <c:v>44949</c:v>
                </c:pt>
                <c:pt idx="937">
                  <c:v>44950</c:v>
                </c:pt>
                <c:pt idx="938">
                  <c:v>44951</c:v>
                </c:pt>
                <c:pt idx="939">
                  <c:v>44952</c:v>
                </c:pt>
                <c:pt idx="940">
                  <c:v>44953</c:v>
                </c:pt>
                <c:pt idx="941">
                  <c:v>44954</c:v>
                </c:pt>
                <c:pt idx="942">
                  <c:v>44955</c:v>
                </c:pt>
                <c:pt idx="943">
                  <c:v>44956</c:v>
                </c:pt>
                <c:pt idx="944">
                  <c:v>44957</c:v>
                </c:pt>
                <c:pt idx="945">
                  <c:v>44958</c:v>
                </c:pt>
                <c:pt idx="946">
                  <c:v>44959</c:v>
                </c:pt>
                <c:pt idx="947">
                  <c:v>44960</c:v>
                </c:pt>
                <c:pt idx="948">
                  <c:v>44961</c:v>
                </c:pt>
                <c:pt idx="949">
                  <c:v>44962</c:v>
                </c:pt>
                <c:pt idx="950">
                  <c:v>44963</c:v>
                </c:pt>
                <c:pt idx="951">
                  <c:v>44964</c:v>
                </c:pt>
                <c:pt idx="952">
                  <c:v>44965</c:v>
                </c:pt>
                <c:pt idx="953">
                  <c:v>44966</c:v>
                </c:pt>
                <c:pt idx="954">
                  <c:v>44967</c:v>
                </c:pt>
                <c:pt idx="955">
                  <c:v>44968</c:v>
                </c:pt>
                <c:pt idx="956">
                  <c:v>44969</c:v>
                </c:pt>
                <c:pt idx="957">
                  <c:v>44970</c:v>
                </c:pt>
                <c:pt idx="958">
                  <c:v>44971</c:v>
                </c:pt>
                <c:pt idx="959">
                  <c:v>44972</c:v>
                </c:pt>
                <c:pt idx="960">
                  <c:v>44973</c:v>
                </c:pt>
                <c:pt idx="961">
                  <c:v>44974</c:v>
                </c:pt>
                <c:pt idx="962">
                  <c:v>44975</c:v>
                </c:pt>
                <c:pt idx="963">
                  <c:v>44976</c:v>
                </c:pt>
                <c:pt idx="964">
                  <c:v>44977</c:v>
                </c:pt>
                <c:pt idx="965">
                  <c:v>44978</c:v>
                </c:pt>
                <c:pt idx="966">
                  <c:v>44979</c:v>
                </c:pt>
                <c:pt idx="967">
                  <c:v>44980</c:v>
                </c:pt>
                <c:pt idx="968">
                  <c:v>44981</c:v>
                </c:pt>
                <c:pt idx="969">
                  <c:v>44982</c:v>
                </c:pt>
                <c:pt idx="970">
                  <c:v>44983</c:v>
                </c:pt>
                <c:pt idx="971">
                  <c:v>44984</c:v>
                </c:pt>
                <c:pt idx="972">
                  <c:v>44985</c:v>
                </c:pt>
                <c:pt idx="973">
                  <c:v>44986</c:v>
                </c:pt>
                <c:pt idx="974">
                  <c:v>44987</c:v>
                </c:pt>
                <c:pt idx="975">
                  <c:v>44988</c:v>
                </c:pt>
                <c:pt idx="976">
                  <c:v>44989</c:v>
                </c:pt>
                <c:pt idx="977">
                  <c:v>44990</c:v>
                </c:pt>
                <c:pt idx="978">
                  <c:v>44991</c:v>
                </c:pt>
                <c:pt idx="979">
                  <c:v>44992</c:v>
                </c:pt>
                <c:pt idx="980">
                  <c:v>44993</c:v>
                </c:pt>
                <c:pt idx="981">
                  <c:v>44994</c:v>
                </c:pt>
                <c:pt idx="982">
                  <c:v>44995</c:v>
                </c:pt>
                <c:pt idx="983">
                  <c:v>44996</c:v>
                </c:pt>
                <c:pt idx="984">
                  <c:v>44997</c:v>
                </c:pt>
                <c:pt idx="985">
                  <c:v>44998</c:v>
                </c:pt>
                <c:pt idx="986">
                  <c:v>44999</c:v>
                </c:pt>
                <c:pt idx="987">
                  <c:v>45000</c:v>
                </c:pt>
                <c:pt idx="988">
                  <c:v>45001</c:v>
                </c:pt>
                <c:pt idx="989">
                  <c:v>45002</c:v>
                </c:pt>
                <c:pt idx="990">
                  <c:v>45003</c:v>
                </c:pt>
                <c:pt idx="991">
                  <c:v>45004</c:v>
                </c:pt>
                <c:pt idx="992">
                  <c:v>45005</c:v>
                </c:pt>
                <c:pt idx="993">
                  <c:v>45006</c:v>
                </c:pt>
                <c:pt idx="994">
                  <c:v>45007</c:v>
                </c:pt>
                <c:pt idx="995">
                  <c:v>45008</c:v>
                </c:pt>
                <c:pt idx="996">
                  <c:v>45009</c:v>
                </c:pt>
                <c:pt idx="997">
                  <c:v>45010</c:v>
                </c:pt>
                <c:pt idx="998">
                  <c:v>45011</c:v>
                </c:pt>
                <c:pt idx="999">
                  <c:v>45012</c:v>
                </c:pt>
                <c:pt idx="1000">
                  <c:v>45013</c:v>
                </c:pt>
                <c:pt idx="1001">
                  <c:v>45014</c:v>
                </c:pt>
                <c:pt idx="1002">
                  <c:v>45015</c:v>
                </c:pt>
                <c:pt idx="1003">
                  <c:v>45016</c:v>
                </c:pt>
                <c:pt idx="1004">
                  <c:v>45017</c:v>
                </c:pt>
                <c:pt idx="1005">
                  <c:v>45018</c:v>
                </c:pt>
                <c:pt idx="1006">
                  <c:v>45019</c:v>
                </c:pt>
                <c:pt idx="1007">
                  <c:v>45020</c:v>
                </c:pt>
                <c:pt idx="1008">
                  <c:v>45021</c:v>
                </c:pt>
                <c:pt idx="1009">
                  <c:v>45022</c:v>
                </c:pt>
                <c:pt idx="1010">
                  <c:v>45023</c:v>
                </c:pt>
                <c:pt idx="1011">
                  <c:v>45024</c:v>
                </c:pt>
                <c:pt idx="1012">
                  <c:v>45025</c:v>
                </c:pt>
                <c:pt idx="1013">
                  <c:v>45026</c:v>
                </c:pt>
                <c:pt idx="1014">
                  <c:v>45027</c:v>
                </c:pt>
                <c:pt idx="1015">
                  <c:v>45028</c:v>
                </c:pt>
                <c:pt idx="1016">
                  <c:v>45029</c:v>
                </c:pt>
                <c:pt idx="1017">
                  <c:v>45030</c:v>
                </c:pt>
                <c:pt idx="1018">
                  <c:v>45031</c:v>
                </c:pt>
                <c:pt idx="1019">
                  <c:v>45032</c:v>
                </c:pt>
                <c:pt idx="1020">
                  <c:v>45033</c:v>
                </c:pt>
                <c:pt idx="1021">
                  <c:v>45034</c:v>
                </c:pt>
                <c:pt idx="1022">
                  <c:v>45035</c:v>
                </c:pt>
                <c:pt idx="1023">
                  <c:v>45036</c:v>
                </c:pt>
                <c:pt idx="1024">
                  <c:v>45037</c:v>
                </c:pt>
                <c:pt idx="1025">
                  <c:v>45038</c:v>
                </c:pt>
                <c:pt idx="1026">
                  <c:v>45039</c:v>
                </c:pt>
                <c:pt idx="1027">
                  <c:v>45040</c:v>
                </c:pt>
                <c:pt idx="1028">
                  <c:v>45041</c:v>
                </c:pt>
                <c:pt idx="1029">
                  <c:v>45042</c:v>
                </c:pt>
                <c:pt idx="1030">
                  <c:v>45043</c:v>
                </c:pt>
                <c:pt idx="1031">
                  <c:v>45044</c:v>
                </c:pt>
                <c:pt idx="1032">
                  <c:v>45045</c:v>
                </c:pt>
                <c:pt idx="1033">
                  <c:v>45046</c:v>
                </c:pt>
                <c:pt idx="1034">
                  <c:v>45047</c:v>
                </c:pt>
                <c:pt idx="1035">
                  <c:v>45048</c:v>
                </c:pt>
                <c:pt idx="1036">
                  <c:v>45049</c:v>
                </c:pt>
                <c:pt idx="1037">
                  <c:v>45050</c:v>
                </c:pt>
                <c:pt idx="1038">
                  <c:v>45051</c:v>
                </c:pt>
                <c:pt idx="1039">
                  <c:v>45052</c:v>
                </c:pt>
                <c:pt idx="1040">
                  <c:v>45053</c:v>
                </c:pt>
                <c:pt idx="1041">
                  <c:v>45054</c:v>
                </c:pt>
                <c:pt idx="1042">
                  <c:v>45055</c:v>
                </c:pt>
                <c:pt idx="1043">
                  <c:v>45056</c:v>
                </c:pt>
                <c:pt idx="1044">
                  <c:v>45057</c:v>
                </c:pt>
                <c:pt idx="1045">
                  <c:v>45058</c:v>
                </c:pt>
                <c:pt idx="1046">
                  <c:v>45059</c:v>
                </c:pt>
                <c:pt idx="1047">
                  <c:v>45060</c:v>
                </c:pt>
                <c:pt idx="1048">
                  <c:v>45061</c:v>
                </c:pt>
                <c:pt idx="1049">
                  <c:v>45062</c:v>
                </c:pt>
                <c:pt idx="1050">
                  <c:v>45063</c:v>
                </c:pt>
                <c:pt idx="1051">
                  <c:v>45064</c:v>
                </c:pt>
                <c:pt idx="1052">
                  <c:v>45065</c:v>
                </c:pt>
                <c:pt idx="1053">
                  <c:v>45066</c:v>
                </c:pt>
                <c:pt idx="1054">
                  <c:v>45067</c:v>
                </c:pt>
                <c:pt idx="1055">
                  <c:v>45068</c:v>
                </c:pt>
                <c:pt idx="1056">
                  <c:v>45069</c:v>
                </c:pt>
                <c:pt idx="1057">
                  <c:v>45070</c:v>
                </c:pt>
                <c:pt idx="1058">
                  <c:v>45071</c:v>
                </c:pt>
                <c:pt idx="1059">
                  <c:v>45072</c:v>
                </c:pt>
                <c:pt idx="1060">
                  <c:v>45073</c:v>
                </c:pt>
                <c:pt idx="1061">
                  <c:v>45074</c:v>
                </c:pt>
                <c:pt idx="1062">
                  <c:v>45075</c:v>
                </c:pt>
                <c:pt idx="1063">
                  <c:v>45076</c:v>
                </c:pt>
                <c:pt idx="1064">
                  <c:v>45077</c:v>
                </c:pt>
                <c:pt idx="1065">
                  <c:v>45078</c:v>
                </c:pt>
                <c:pt idx="1066">
                  <c:v>45079</c:v>
                </c:pt>
                <c:pt idx="1067">
                  <c:v>45080</c:v>
                </c:pt>
                <c:pt idx="1068">
                  <c:v>45081</c:v>
                </c:pt>
                <c:pt idx="1069">
                  <c:v>45082</c:v>
                </c:pt>
                <c:pt idx="1070">
                  <c:v>45083</c:v>
                </c:pt>
                <c:pt idx="1071">
                  <c:v>45084</c:v>
                </c:pt>
                <c:pt idx="1072">
                  <c:v>45085</c:v>
                </c:pt>
                <c:pt idx="1073">
                  <c:v>45086</c:v>
                </c:pt>
                <c:pt idx="1074">
                  <c:v>45087</c:v>
                </c:pt>
                <c:pt idx="1075">
                  <c:v>45088</c:v>
                </c:pt>
                <c:pt idx="1076">
                  <c:v>45089</c:v>
                </c:pt>
                <c:pt idx="1077">
                  <c:v>45090</c:v>
                </c:pt>
                <c:pt idx="1078">
                  <c:v>45091</c:v>
                </c:pt>
                <c:pt idx="1079">
                  <c:v>45092</c:v>
                </c:pt>
                <c:pt idx="1080">
                  <c:v>45093</c:v>
                </c:pt>
                <c:pt idx="1081">
                  <c:v>45094</c:v>
                </c:pt>
                <c:pt idx="1082">
                  <c:v>45095</c:v>
                </c:pt>
                <c:pt idx="1083">
                  <c:v>45096</c:v>
                </c:pt>
                <c:pt idx="1084">
                  <c:v>45097</c:v>
                </c:pt>
                <c:pt idx="1085">
                  <c:v>45098</c:v>
                </c:pt>
                <c:pt idx="1086">
                  <c:v>45099</c:v>
                </c:pt>
                <c:pt idx="1087">
                  <c:v>45100</c:v>
                </c:pt>
                <c:pt idx="1088">
                  <c:v>45101</c:v>
                </c:pt>
                <c:pt idx="1089">
                  <c:v>45102</c:v>
                </c:pt>
                <c:pt idx="1090">
                  <c:v>45103</c:v>
                </c:pt>
                <c:pt idx="1091">
                  <c:v>45104</c:v>
                </c:pt>
                <c:pt idx="1092">
                  <c:v>45105</c:v>
                </c:pt>
                <c:pt idx="1093">
                  <c:v>45106</c:v>
                </c:pt>
                <c:pt idx="1094">
                  <c:v>45107</c:v>
                </c:pt>
              </c:numCache>
            </c:numRef>
          </c:cat>
          <c:val>
            <c:numRef>
              <c:f>Price!$S$17:$S$1111</c:f>
              <c:numCache>
                <c:formatCode>_(#,##0_);\(#,##0\);_("–"_);_(@_)</c:formatCode>
                <c:ptCount val="1095"/>
                <c:pt idx="0">
                  <c:v>26248.12</c:v>
                </c:pt>
                <c:pt idx="1">
                  <c:v>26578.98</c:v>
                </c:pt>
                <c:pt idx="2">
                  <c:v>28102.959999999999</c:v>
                </c:pt>
                <c:pt idx="3">
                  <c:v>28102.959999999999</c:v>
                </c:pt>
                <c:pt idx="4">
                  <c:v>28102.959999999999</c:v>
                </c:pt>
                <c:pt idx="5">
                  <c:v>37365.410000000003</c:v>
                </c:pt>
                <c:pt idx="6">
                  <c:v>44465.16</c:v>
                </c:pt>
                <c:pt idx="7">
                  <c:v>34761.589999999997</c:v>
                </c:pt>
                <c:pt idx="8">
                  <c:v>34683.32</c:v>
                </c:pt>
                <c:pt idx="9">
                  <c:v>28332.37</c:v>
                </c:pt>
                <c:pt idx="10">
                  <c:v>28332.37</c:v>
                </c:pt>
                <c:pt idx="11">
                  <c:v>28332.37</c:v>
                </c:pt>
                <c:pt idx="12">
                  <c:v>32879.79</c:v>
                </c:pt>
                <c:pt idx="13">
                  <c:v>42851.29</c:v>
                </c:pt>
                <c:pt idx="14">
                  <c:v>42873.32</c:v>
                </c:pt>
                <c:pt idx="15">
                  <c:v>59866.19</c:v>
                </c:pt>
                <c:pt idx="16">
                  <c:v>51134.05</c:v>
                </c:pt>
                <c:pt idx="17">
                  <c:v>51134.05</c:v>
                </c:pt>
                <c:pt idx="18">
                  <c:v>51134.05</c:v>
                </c:pt>
                <c:pt idx="19">
                  <c:v>30596.880000000001</c:v>
                </c:pt>
                <c:pt idx="20">
                  <c:v>45827.199999999997</c:v>
                </c:pt>
                <c:pt idx="21">
                  <c:v>37405.9</c:v>
                </c:pt>
                <c:pt idx="22">
                  <c:v>35930.14</c:v>
                </c:pt>
                <c:pt idx="23">
                  <c:v>40230.35</c:v>
                </c:pt>
                <c:pt idx="24">
                  <c:v>40230.35</c:v>
                </c:pt>
                <c:pt idx="25">
                  <c:v>40230.35</c:v>
                </c:pt>
                <c:pt idx="26">
                  <c:v>93644.800000000003</c:v>
                </c:pt>
                <c:pt idx="27">
                  <c:v>58133.77</c:v>
                </c:pt>
                <c:pt idx="28">
                  <c:v>46335.45</c:v>
                </c:pt>
                <c:pt idx="29">
                  <c:v>57518.52</c:v>
                </c:pt>
                <c:pt idx="30">
                  <c:v>82140.28</c:v>
                </c:pt>
                <c:pt idx="31">
                  <c:v>82140.28</c:v>
                </c:pt>
                <c:pt idx="32">
                  <c:v>82140.28</c:v>
                </c:pt>
                <c:pt idx="33">
                  <c:v>75279.64</c:v>
                </c:pt>
                <c:pt idx="34">
                  <c:v>67205.98</c:v>
                </c:pt>
                <c:pt idx="35">
                  <c:v>78903.009999999995</c:v>
                </c:pt>
                <c:pt idx="36">
                  <c:v>57792.5</c:v>
                </c:pt>
                <c:pt idx="37">
                  <c:v>79296.479999999996</c:v>
                </c:pt>
                <c:pt idx="38">
                  <c:v>79296.479999999996</c:v>
                </c:pt>
                <c:pt idx="39">
                  <c:v>79296.479999999996</c:v>
                </c:pt>
                <c:pt idx="40">
                  <c:v>55017.17</c:v>
                </c:pt>
                <c:pt idx="41">
                  <c:v>70799.600000000006</c:v>
                </c:pt>
                <c:pt idx="42">
                  <c:v>56577.7</c:v>
                </c:pt>
                <c:pt idx="43">
                  <c:v>70066.45</c:v>
                </c:pt>
                <c:pt idx="44">
                  <c:v>62969.71</c:v>
                </c:pt>
                <c:pt idx="45">
                  <c:v>62969.71</c:v>
                </c:pt>
                <c:pt idx="46">
                  <c:v>62969.71</c:v>
                </c:pt>
                <c:pt idx="47">
                  <c:v>55327.43</c:v>
                </c:pt>
                <c:pt idx="48">
                  <c:v>78344.91</c:v>
                </c:pt>
                <c:pt idx="49">
                  <c:v>80314.58</c:v>
                </c:pt>
                <c:pt idx="50">
                  <c:v>59836.77</c:v>
                </c:pt>
                <c:pt idx="51">
                  <c:v>56787.79</c:v>
                </c:pt>
                <c:pt idx="52">
                  <c:v>56787.79</c:v>
                </c:pt>
                <c:pt idx="53">
                  <c:v>56787.79</c:v>
                </c:pt>
                <c:pt idx="54">
                  <c:v>43192.46</c:v>
                </c:pt>
                <c:pt idx="55">
                  <c:v>58418.2</c:v>
                </c:pt>
                <c:pt idx="56">
                  <c:v>69761.34</c:v>
                </c:pt>
                <c:pt idx="57">
                  <c:v>58503.13</c:v>
                </c:pt>
                <c:pt idx="58">
                  <c:v>59291.83</c:v>
                </c:pt>
                <c:pt idx="59">
                  <c:v>59291.83</c:v>
                </c:pt>
                <c:pt idx="60">
                  <c:v>59291.83</c:v>
                </c:pt>
                <c:pt idx="61">
                  <c:v>37801.379999999997</c:v>
                </c:pt>
                <c:pt idx="62">
                  <c:v>49998.78</c:v>
                </c:pt>
                <c:pt idx="63">
                  <c:v>44915.16</c:v>
                </c:pt>
                <c:pt idx="64">
                  <c:v>47129.94</c:v>
                </c:pt>
                <c:pt idx="65">
                  <c:v>39129.879999999997</c:v>
                </c:pt>
                <c:pt idx="66">
                  <c:v>39129.879999999997</c:v>
                </c:pt>
                <c:pt idx="67">
                  <c:v>39129.879999999997</c:v>
                </c:pt>
                <c:pt idx="68">
                  <c:v>40210.21</c:v>
                </c:pt>
                <c:pt idx="69">
                  <c:v>43749.87</c:v>
                </c:pt>
                <c:pt idx="70">
                  <c:v>42104.58</c:v>
                </c:pt>
                <c:pt idx="71">
                  <c:v>66262.92</c:v>
                </c:pt>
                <c:pt idx="72">
                  <c:v>50188.53</c:v>
                </c:pt>
                <c:pt idx="73">
                  <c:v>50188.53</c:v>
                </c:pt>
                <c:pt idx="74">
                  <c:v>50188.53</c:v>
                </c:pt>
                <c:pt idx="75">
                  <c:v>41533</c:v>
                </c:pt>
                <c:pt idx="76">
                  <c:v>43226.93</c:v>
                </c:pt>
                <c:pt idx="77">
                  <c:v>41866.9</c:v>
                </c:pt>
                <c:pt idx="78">
                  <c:v>61312.14</c:v>
                </c:pt>
                <c:pt idx="79">
                  <c:v>56056.06</c:v>
                </c:pt>
                <c:pt idx="80">
                  <c:v>56056.06</c:v>
                </c:pt>
                <c:pt idx="81">
                  <c:v>56056.06</c:v>
                </c:pt>
                <c:pt idx="82">
                  <c:v>51524.73</c:v>
                </c:pt>
                <c:pt idx="83">
                  <c:v>44127.03</c:v>
                </c:pt>
                <c:pt idx="84">
                  <c:v>32160.799999999999</c:v>
                </c:pt>
                <c:pt idx="85">
                  <c:v>32160.799999999999</c:v>
                </c:pt>
                <c:pt idx="86">
                  <c:v>10757.34</c:v>
                </c:pt>
                <c:pt idx="87">
                  <c:v>10757.34</c:v>
                </c:pt>
                <c:pt idx="88">
                  <c:v>10757.34</c:v>
                </c:pt>
                <c:pt idx="89">
                  <c:v>33005.79</c:v>
                </c:pt>
                <c:pt idx="90">
                  <c:v>41050.589999999997</c:v>
                </c:pt>
                <c:pt idx="91">
                  <c:v>47864.91</c:v>
                </c:pt>
                <c:pt idx="92">
                  <c:v>38988.769999999997</c:v>
                </c:pt>
                <c:pt idx="93">
                  <c:v>37300.120000000003</c:v>
                </c:pt>
                <c:pt idx="94">
                  <c:v>37300.120000000003</c:v>
                </c:pt>
                <c:pt idx="95">
                  <c:v>37300.120000000003</c:v>
                </c:pt>
                <c:pt idx="96">
                  <c:v>42346.17</c:v>
                </c:pt>
                <c:pt idx="97">
                  <c:v>43004.2</c:v>
                </c:pt>
                <c:pt idx="98">
                  <c:v>33517.14</c:v>
                </c:pt>
                <c:pt idx="99">
                  <c:v>37260.01</c:v>
                </c:pt>
                <c:pt idx="100">
                  <c:v>37243.35</c:v>
                </c:pt>
                <c:pt idx="101">
                  <c:v>37243.35</c:v>
                </c:pt>
                <c:pt idx="102">
                  <c:v>37243.35</c:v>
                </c:pt>
                <c:pt idx="103">
                  <c:v>31858.97</c:v>
                </c:pt>
                <c:pt idx="104">
                  <c:v>40159.760000000002</c:v>
                </c:pt>
                <c:pt idx="105">
                  <c:v>46432.74</c:v>
                </c:pt>
                <c:pt idx="106">
                  <c:v>30633.64</c:v>
                </c:pt>
                <c:pt idx="107">
                  <c:v>29105.84</c:v>
                </c:pt>
                <c:pt idx="108">
                  <c:v>29105.84</c:v>
                </c:pt>
                <c:pt idx="109">
                  <c:v>29105.84</c:v>
                </c:pt>
                <c:pt idx="110">
                  <c:v>30182.22</c:v>
                </c:pt>
                <c:pt idx="111">
                  <c:v>22917.03</c:v>
                </c:pt>
                <c:pt idx="112">
                  <c:v>9694.9940000000006</c:v>
                </c:pt>
                <c:pt idx="113">
                  <c:v>9694.9940000000006</c:v>
                </c:pt>
                <c:pt idx="114">
                  <c:v>11043.07</c:v>
                </c:pt>
                <c:pt idx="115">
                  <c:v>11043.07</c:v>
                </c:pt>
                <c:pt idx="116">
                  <c:v>11043.07</c:v>
                </c:pt>
                <c:pt idx="117">
                  <c:v>24567.23</c:v>
                </c:pt>
                <c:pt idx="118">
                  <c:v>34579.620000000003</c:v>
                </c:pt>
                <c:pt idx="119">
                  <c:v>21715.759999999998</c:v>
                </c:pt>
                <c:pt idx="120">
                  <c:v>21715.759999999998</c:v>
                </c:pt>
                <c:pt idx="121">
                  <c:v>26964.21</c:v>
                </c:pt>
                <c:pt idx="122">
                  <c:v>26964.21</c:v>
                </c:pt>
                <c:pt idx="123">
                  <c:v>26964.21</c:v>
                </c:pt>
                <c:pt idx="124">
                  <c:v>42458.78</c:v>
                </c:pt>
                <c:pt idx="125">
                  <c:v>46149.13</c:v>
                </c:pt>
                <c:pt idx="126">
                  <c:v>27042.959999999999</c:v>
                </c:pt>
                <c:pt idx="127">
                  <c:v>24052.28</c:v>
                </c:pt>
                <c:pt idx="128">
                  <c:v>19635.11</c:v>
                </c:pt>
                <c:pt idx="129">
                  <c:v>19635.11</c:v>
                </c:pt>
                <c:pt idx="130">
                  <c:v>19635.11</c:v>
                </c:pt>
                <c:pt idx="131">
                  <c:v>22075.73</c:v>
                </c:pt>
                <c:pt idx="132">
                  <c:v>28532.68</c:v>
                </c:pt>
                <c:pt idx="133">
                  <c:v>38285.199999999997</c:v>
                </c:pt>
                <c:pt idx="134">
                  <c:v>65829.77</c:v>
                </c:pt>
                <c:pt idx="135">
                  <c:v>37445.79</c:v>
                </c:pt>
                <c:pt idx="136">
                  <c:v>37445.79</c:v>
                </c:pt>
                <c:pt idx="137">
                  <c:v>37445.79</c:v>
                </c:pt>
                <c:pt idx="138">
                  <c:v>37445.79</c:v>
                </c:pt>
                <c:pt idx="139">
                  <c:v>32886.82</c:v>
                </c:pt>
                <c:pt idx="140">
                  <c:v>39287.519999999997</c:v>
                </c:pt>
                <c:pt idx="141">
                  <c:v>50340.26</c:v>
                </c:pt>
                <c:pt idx="142">
                  <c:v>27277.48</c:v>
                </c:pt>
                <c:pt idx="143">
                  <c:v>27277.48</c:v>
                </c:pt>
                <c:pt idx="144">
                  <c:v>27277.48</c:v>
                </c:pt>
                <c:pt idx="145">
                  <c:v>24979.119999999999</c:v>
                </c:pt>
                <c:pt idx="146">
                  <c:v>22090.21</c:v>
                </c:pt>
                <c:pt idx="147">
                  <c:v>31385.98</c:v>
                </c:pt>
                <c:pt idx="148">
                  <c:v>21185.72</c:v>
                </c:pt>
                <c:pt idx="149">
                  <c:v>23279.34</c:v>
                </c:pt>
                <c:pt idx="150">
                  <c:v>23279.34</c:v>
                </c:pt>
                <c:pt idx="151">
                  <c:v>23279.34</c:v>
                </c:pt>
                <c:pt idx="152">
                  <c:v>19943.34</c:v>
                </c:pt>
                <c:pt idx="153">
                  <c:v>21408.69</c:v>
                </c:pt>
                <c:pt idx="154">
                  <c:v>28871.89</c:v>
                </c:pt>
                <c:pt idx="155">
                  <c:v>26764.79</c:v>
                </c:pt>
                <c:pt idx="156">
                  <c:v>24540.63</c:v>
                </c:pt>
                <c:pt idx="157">
                  <c:v>24540.63</c:v>
                </c:pt>
                <c:pt idx="158">
                  <c:v>24540.63</c:v>
                </c:pt>
                <c:pt idx="159">
                  <c:v>25535.7</c:v>
                </c:pt>
                <c:pt idx="160">
                  <c:v>30332.81</c:v>
                </c:pt>
                <c:pt idx="161">
                  <c:v>24111</c:v>
                </c:pt>
                <c:pt idx="162">
                  <c:v>29190.81</c:v>
                </c:pt>
                <c:pt idx="163">
                  <c:v>21752.37</c:v>
                </c:pt>
                <c:pt idx="164">
                  <c:v>21752.37</c:v>
                </c:pt>
                <c:pt idx="165">
                  <c:v>21752.37</c:v>
                </c:pt>
                <c:pt idx="166">
                  <c:v>21752.37</c:v>
                </c:pt>
                <c:pt idx="167">
                  <c:v>24222.63</c:v>
                </c:pt>
                <c:pt idx="168">
                  <c:v>24448.86</c:v>
                </c:pt>
                <c:pt idx="169">
                  <c:v>32957.22</c:v>
                </c:pt>
                <c:pt idx="170">
                  <c:v>26796.44</c:v>
                </c:pt>
                <c:pt idx="171">
                  <c:v>26796.44</c:v>
                </c:pt>
                <c:pt idx="172">
                  <c:v>26796.44</c:v>
                </c:pt>
                <c:pt idx="173">
                  <c:v>28106.15</c:v>
                </c:pt>
                <c:pt idx="174">
                  <c:v>28824.74</c:v>
                </c:pt>
                <c:pt idx="175">
                  <c:v>29761.14</c:v>
                </c:pt>
                <c:pt idx="176">
                  <c:v>22501.99</c:v>
                </c:pt>
                <c:pt idx="177">
                  <c:v>25240.86</c:v>
                </c:pt>
                <c:pt idx="178">
                  <c:v>25240.86</c:v>
                </c:pt>
                <c:pt idx="179">
                  <c:v>25240.86</c:v>
                </c:pt>
                <c:pt idx="180">
                  <c:v>27534.71</c:v>
                </c:pt>
                <c:pt idx="181">
                  <c:v>25869.27</c:v>
                </c:pt>
                <c:pt idx="182">
                  <c:v>26483.09</c:v>
                </c:pt>
                <c:pt idx="183">
                  <c:v>25246.23</c:v>
                </c:pt>
                <c:pt idx="184">
                  <c:v>36112.370000000003</c:v>
                </c:pt>
                <c:pt idx="185">
                  <c:v>36112.370000000003</c:v>
                </c:pt>
                <c:pt idx="186">
                  <c:v>36112.370000000003</c:v>
                </c:pt>
                <c:pt idx="187">
                  <c:v>24945.62</c:v>
                </c:pt>
                <c:pt idx="188">
                  <c:v>30160.89</c:v>
                </c:pt>
                <c:pt idx="189">
                  <c:v>30242.32</c:v>
                </c:pt>
                <c:pt idx="190">
                  <c:v>27457.62</c:v>
                </c:pt>
                <c:pt idx="191">
                  <c:v>21474.3</c:v>
                </c:pt>
                <c:pt idx="192">
                  <c:v>21474.3</c:v>
                </c:pt>
                <c:pt idx="193">
                  <c:v>21474.3</c:v>
                </c:pt>
                <c:pt idx="194">
                  <c:v>28483.82</c:v>
                </c:pt>
                <c:pt idx="195">
                  <c:v>28143.59</c:v>
                </c:pt>
                <c:pt idx="196">
                  <c:v>28435.77</c:v>
                </c:pt>
                <c:pt idx="197">
                  <c:v>17868.5</c:v>
                </c:pt>
                <c:pt idx="198">
                  <c:v>24846.59</c:v>
                </c:pt>
                <c:pt idx="199">
                  <c:v>24846.59</c:v>
                </c:pt>
                <c:pt idx="200">
                  <c:v>24846.59</c:v>
                </c:pt>
                <c:pt idx="201">
                  <c:v>23805.87</c:v>
                </c:pt>
                <c:pt idx="202">
                  <c:v>22979.54</c:v>
                </c:pt>
                <c:pt idx="203">
                  <c:v>23094.7</c:v>
                </c:pt>
                <c:pt idx="204">
                  <c:v>22008.97</c:v>
                </c:pt>
                <c:pt idx="205">
                  <c:v>17608.669999999998</c:v>
                </c:pt>
                <c:pt idx="206">
                  <c:v>17608.669999999998</c:v>
                </c:pt>
                <c:pt idx="207">
                  <c:v>17608.669999999998</c:v>
                </c:pt>
                <c:pt idx="208">
                  <c:v>17959.34</c:v>
                </c:pt>
                <c:pt idx="209">
                  <c:v>20359.990000000002</c:v>
                </c:pt>
                <c:pt idx="210">
                  <c:v>21056.94</c:v>
                </c:pt>
                <c:pt idx="211">
                  <c:v>29013.07</c:v>
                </c:pt>
                <c:pt idx="212">
                  <c:v>22726.61</c:v>
                </c:pt>
                <c:pt idx="213">
                  <c:v>22726.61</c:v>
                </c:pt>
                <c:pt idx="214">
                  <c:v>22726.61</c:v>
                </c:pt>
                <c:pt idx="215">
                  <c:v>23502.23</c:v>
                </c:pt>
                <c:pt idx="216">
                  <c:v>19170.919999999998</c:v>
                </c:pt>
                <c:pt idx="217">
                  <c:v>16272.48</c:v>
                </c:pt>
                <c:pt idx="218">
                  <c:v>18962.009999999998</c:v>
                </c:pt>
                <c:pt idx="219">
                  <c:v>18962.009999999998</c:v>
                </c:pt>
                <c:pt idx="220">
                  <c:v>18962.009999999998</c:v>
                </c:pt>
                <c:pt idx="221">
                  <c:v>18962.009999999998</c:v>
                </c:pt>
                <c:pt idx="222">
                  <c:v>13909.58</c:v>
                </c:pt>
                <c:pt idx="223">
                  <c:v>16241.28</c:v>
                </c:pt>
                <c:pt idx="224">
                  <c:v>14750.97</c:v>
                </c:pt>
                <c:pt idx="225">
                  <c:v>21199.37</c:v>
                </c:pt>
                <c:pt idx="226">
                  <c:v>17774.38</c:v>
                </c:pt>
                <c:pt idx="227">
                  <c:v>17774.38</c:v>
                </c:pt>
                <c:pt idx="228">
                  <c:v>17774.38</c:v>
                </c:pt>
                <c:pt idx="229">
                  <c:v>16666.22</c:v>
                </c:pt>
                <c:pt idx="230">
                  <c:v>16810.14</c:v>
                </c:pt>
                <c:pt idx="231">
                  <c:v>33527.4</c:v>
                </c:pt>
                <c:pt idx="232">
                  <c:v>33755.599999999999</c:v>
                </c:pt>
                <c:pt idx="233">
                  <c:v>19319.52</c:v>
                </c:pt>
                <c:pt idx="234">
                  <c:v>19319.52</c:v>
                </c:pt>
                <c:pt idx="235">
                  <c:v>19319.52</c:v>
                </c:pt>
                <c:pt idx="236">
                  <c:v>17171.919999999998</c:v>
                </c:pt>
                <c:pt idx="237">
                  <c:v>16280.59</c:v>
                </c:pt>
                <c:pt idx="238">
                  <c:v>16366.37</c:v>
                </c:pt>
                <c:pt idx="239">
                  <c:v>17803.150000000001</c:v>
                </c:pt>
                <c:pt idx="240">
                  <c:v>14199.61</c:v>
                </c:pt>
                <c:pt idx="241">
                  <c:v>14199.61</c:v>
                </c:pt>
                <c:pt idx="242">
                  <c:v>14199.61</c:v>
                </c:pt>
                <c:pt idx="243">
                  <c:v>21770.74</c:v>
                </c:pt>
                <c:pt idx="244">
                  <c:v>14228.62</c:v>
                </c:pt>
                <c:pt idx="245">
                  <c:v>16915.79</c:v>
                </c:pt>
                <c:pt idx="246">
                  <c:v>18996.28</c:v>
                </c:pt>
                <c:pt idx="247">
                  <c:v>16715.150000000001</c:v>
                </c:pt>
                <c:pt idx="248">
                  <c:v>16715.150000000001</c:v>
                </c:pt>
                <c:pt idx="249">
                  <c:v>16715.150000000001</c:v>
                </c:pt>
                <c:pt idx="250">
                  <c:v>14456.53</c:v>
                </c:pt>
                <c:pt idx="251">
                  <c:v>21767.119999999999</c:v>
                </c:pt>
                <c:pt idx="252">
                  <c:v>21284.6</c:v>
                </c:pt>
                <c:pt idx="253">
                  <c:v>15996.71</c:v>
                </c:pt>
                <c:pt idx="254">
                  <c:v>13127.32</c:v>
                </c:pt>
                <c:pt idx="255">
                  <c:v>13127.32</c:v>
                </c:pt>
                <c:pt idx="256">
                  <c:v>13127.32</c:v>
                </c:pt>
                <c:pt idx="257">
                  <c:v>16395.91</c:v>
                </c:pt>
                <c:pt idx="258">
                  <c:v>13300.79</c:v>
                </c:pt>
                <c:pt idx="259">
                  <c:v>13884.72</c:v>
                </c:pt>
                <c:pt idx="260">
                  <c:v>14577.89</c:v>
                </c:pt>
                <c:pt idx="261">
                  <c:v>10645.32</c:v>
                </c:pt>
                <c:pt idx="262">
                  <c:v>10645.32</c:v>
                </c:pt>
                <c:pt idx="263">
                  <c:v>10645.32</c:v>
                </c:pt>
                <c:pt idx="264">
                  <c:v>10645.32</c:v>
                </c:pt>
                <c:pt idx="265">
                  <c:v>22747.35</c:v>
                </c:pt>
                <c:pt idx="266">
                  <c:v>23105.81</c:v>
                </c:pt>
                <c:pt idx="267">
                  <c:v>17412.5</c:v>
                </c:pt>
                <c:pt idx="268">
                  <c:v>16309.09</c:v>
                </c:pt>
                <c:pt idx="269">
                  <c:v>16309.09</c:v>
                </c:pt>
                <c:pt idx="270">
                  <c:v>16309.09</c:v>
                </c:pt>
                <c:pt idx="271">
                  <c:v>16166.71</c:v>
                </c:pt>
                <c:pt idx="272">
                  <c:v>16293.68</c:v>
                </c:pt>
                <c:pt idx="273">
                  <c:v>20185.66</c:v>
                </c:pt>
                <c:pt idx="274">
                  <c:v>19665.43</c:v>
                </c:pt>
                <c:pt idx="275">
                  <c:v>22596.98</c:v>
                </c:pt>
                <c:pt idx="276">
                  <c:v>22596.98</c:v>
                </c:pt>
                <c:pt idx="277">
                  <c:v>22596.98</c:v>
                </c:pt>
                <c:pt idx="278">
                  <c:v>33273.24</c:v>
                </c:pt>
                <c:pt idx="279">
                  <c:v>24177.27</c:v>
                </c:pt>
                <c:pt idx="280">
                  <c:v>24599.96</c:v>
                </c:pt>
                <c:pt idx="281">
                  <c:v>18743.689999999999</c:v>
                </c:pt>
                <c:pt idx="282">
                  <c:v>20110.18</c:v>
                </c:pt>
                <c:pt idx="283">
                  <c:v>20110.18</c:v>
                </c:pt>
                <c:pt idx="284">
                  <c:v>20110.18</c:v>
                </c:pt>
                <c:pt idx="285">
                  <c:v>19283.87</c:v>
                </c:pt>
                <c:pt idx="286">
                  <c:v>18385.89</c:v>
                </c:pt>
                <c:pt idx="287">
                  <c:v>20407.599999999999</c:v>
                </c:pt>
                <c:pt idx="288">
                  <c:v>15274.29</c:v>
                </c:pt>
                <c:pt idx="289">
                  <c:v>25780.52</c:v>
                </c:pt>
                <c:pt idx="290">
                  <c:v>25780.52</c:v>
                </c:pt>
                <c:pt idx="291">
                  <c:v>25780.52</c:v>
                </c:pt>
                <c:pt idx="292">
                  <c:v>22675.439999999999</c:v>
                </c:pt>
                <c:pt idx="293">
                  <c:v>25233.21</c:v>
                </c:pt>
                <c:pt idx="294">
                  <c:v>17340.169999999998</c:v>
                </c:pt>
                <c:pt idx="295">
                  <c:v>21060.31</c:v>
                </c:pt>
                <c:pt idx="296">
                  <c:v>15695.43</c:v>
                </c:pt>
                <c:pt idx="297">
                  <c:v>15695.43</c:v>
                </c:pt>
                <c:pt idx="298">
                  <c:v>15695.43</c:v>
                </c:pt>
                <c:pt idx="299">
                  <c:v>20273.64</c:v>
                </c:pt>
                <c:pt idx="300">
                  <c:v>15508.92</c:v>
                </c:pt>
                <c:pt idx="301">
                  <c:v>14795.45</c:v>
                </c:pt>
                <c:pt idx="302">
                  <c:v>13236.26</c:v>
                </c:pt>
                <c:pt idx="303">
                  <c:v>13236.26</c:v>
                </c:pt>
                <c:pt idx="304">
                  <c:v>13236.26</c:v>
                </c:pt>
                <c:pt idx="305">
                  <c:v>13236.26</c:v>
                </c:pt>
                <c:pt idx="306">
                  <c:v>17810.22</c:v>
                </c:pt>
                <c:pt idx="307">
                  <c:v>16492.16</c:v>
                </c:pt>
                <c:pt idx="308">
                  <c:v>20568.86</c:v>
                </c:pt>
                <c:pt idx="309">
                  <c:v>12255.21</c:v>
                </c:pt>
                <c:pt idx="310">
                  <c:v>15902.61</c:v>
                </c:pt>
                <c:pt idx="311">
                  <c:v>15902.61</c:v>
                </c:pt>
                <c:pt idx="312">
                  <c:v>15902.61</c:v>
                </c:pt>
                <c:pt idx="313">
                  <c:v>17277.64</c:v>
                </c:pt>
                <c:pt idx="314">
                  <c:v>12410.77</c:v>
                </c:pt>
                <c:pt idx="315">
                  <c:v>17342.3</c:v>
                </c:pt>
                <c:pt idx="316">
                  <c:v>14056.02</c:v>
                </c:pt>
                <c:pt idx="317">
                  <c:v>21505.49</c:v>
                </c:pt>
                <c:pt idx="318">
                  <c:v>21505.49</c:v>
                </c:pt>
                <c:pt idx="319">
                  <c:v>21505.49</c:v>
                </c:pt>
                <c:pt idx="320">
                  <c:v>26268.74</c:v>
                </c:pt>
                <c:pt idx="321">
                  <c:v>31242.19</c:v>
                </c:pt>
                <c:pt idx="322">
                  <c:v>31217.98</c:v>
                </c:pt>
                <c:pt idx="323">
                  <c:v>18820.05</c:v>
                </c:pt>
                <c:pt idx="324">
                  <c:v>15655.7</c:v>
                </c:pt>
                <c:pt idx="325">
                  <c:v>15655.7</c:v>
                </c:pt>
                <c:pt idx="326">
                  <c:v>15655.7</c:v>
                </c:pt>
                <c:pt idx="327">
                  <c:v>15475.4</c:v>
                </c:pt>
                <c:pt idx="328">
                  <c:v>12984.02</c:v>
                </c:pt>
                <c:pt idx="329">
                  <c:v>13658.15</c:v>
                </c:pt>
                <c:pt idx="330">
                  <c:v>16771.54</c:v>
                </c:pt>
                <c:pt idx="331">
                  <c:v>15096.14</c:v>
                </c:pt>
                <c:pt idx="332">
                  <c:v>15096.14</c:v>
                </c:pt>
                <c:pt idx="333">
                  <c:v>15096.14</c:v>
                </c:pt>
                <c:pt idx="334">
                  <c:v>14079.98</c:v>
                </c:pt>
                <c:pt idx="335">
                  <c:v>14136.05</c:v>
                </c:pt>
                <c:pt idx="336">
                  <c:v>15113.62</c:v>
                </c:pt>
                <c:pt idx="337">
                  <c:v>12206.23</c:v>
                </c:pt>
                <c:pt idx="338">
                  <c:v>13838.7</c:v>
                </c:pt>
                <c:pt idx="339">
                  <c:v>13838.7</c:v>
                </c:pt>
                <c:pt idx="340">
                  <c:v>13838.7</c:v>
                </c:pt>
                <c:pt idx="341">
                  <c:v>10729.83</c:v>
                </c:pt>
                <c:pt idx="342">
                  <c:v>12696.02</c:v>
                </c:pt>
                <c:pt idx="343">
                  <c:v>15895.38</c:v>
                </c:pt>
                <c:pt idx="344">
                  <c:v>15720.09</c:v>
                </c:pt>
                <c:pt idx="345">
                  <c:v>10930.33</c:v>
                </c:pt>
                <c:pt idx="346">
                  <c:v>10930.33</c:v>
                </c:pt>
                <c:pt idx="347">
                  <c:v>10930.33</c:v>
                </c:pt>
                <c:pt idx="348">
                  <c:v>18727.89</c:v>
                </c:pt>
                <c:pt idx="349">
                  <c:v>15398.22</c:v>
                </c:pt>
                <c:pt idx="350">
                  <c:v>14759.7</c:v>
                </c:pt>
                <c:pt idx="351">
                  <c:v>12221.39</c:v>
                </c:pt>
                <c:pt idx="352">
                  <c:v>14859.76</c:v>
                </c:pt>
                <c:pt idx="353">
                  <c:v>14859.76</c:v>
                </c:pt>
                <c:pt idx="354">
                  <c:v>14859.76</c:v>
                </c:pt>
                <c:pt idx="355">
                  <c:v>14533.17</c:v>
                </c:pt>
                <c:pt idx="356">
                  <c:v>11584.05</c:v>
                </c:pt>
                <c:pt idx="357">
                  <c:v>10857.07</c:v>
                </c:pt>
                <c:pt idx="358">
                  <c:v>16042.12</c:v>
                </c:pt>
                <c:pt idx="359">
                  <c:v>16209.2</c:v>
                </c:pt>
                <c:pt idx="360">
                  <c:v>16209.2</c:v>
                </c:pt>
                <c:pt idx="361">
                  <c:v>16209.2</c:v>
                </c:pt>
                <c:pt idx="362">
                  <c:v>11126.44</c:v>
                </c:pt>
                <c:pt idx="363">
                  <c:v>16750.91</c:v>
                </c:pt>
                <c:pt idx="364">
                  <c:v>13014.3</c:v>
                </c:pt>
                <c:pt idx="365">
                  <c:v>10503.67</c:v>
                </c:pt>
                <c:pt idx="366">
                  <c:v>13379.52</c:v>
                </c:pt>
                <c:pt idx="367">
                  <c:v>13379.52</c:v>
                </c:pt>
                <c:pt idx="368">
                  <c:v>13379.52</c:v>
                </c:pt>
                <c:pt idx="369">
                  <c:v>13379.52</c:v>
                </c:pt>
                <c:pt idx="370">
                  <c:v>11251.66</c:v>
                </c:pt>
                <c:pt idx="371">
                  <c:v>28974.7</c:v>
                </c:pt>
                <c:pt idx="372">
                  <c:v>17540.48</c:v>
                </c:pt>
                <c:pt idx="373">
                  <c:v>12462.88</c:v>
                </c:pt>
                <c:pt idx="374">
                  <c:v>12462.88</c:v>
                </c:pt>
                <c:pt idx="375">
                  <c:v>12462.88</c:v>
                </c:pt>
                <c:pt idx="376">
                  <c:v>11500.37</c:v>
                </c:pt>
                <c:pt idx="377">
                  <c:v>15231.08</c:v>
                </c:pt>
                <c:pt idx="378">
                  <c:v>26929.360000000001</c:v>
                </c:pt>
                <c:pt idx="379">
                  <c:v>28948.95</c:v>
                </c:pt>
                <c:pt idx="380">
                  <c:v>21490.98</c:v>
                </c:pt>
                <c:pt idx="381">
                  <c:v>21490.98</c:v>
                </c:pt>
                <c:pt idx="382">
                  <c:v>21490.98</c:v>
                </c:pt>
                <c:pt idx="383">
                  <c:v>15632.7</c:v>
                </c:pt>
                <c:pt idx="384">
                  <c:v>12748.71</c:v>
                </c:pt>
                <c:pt idx="385">
                  <c:v>21215.71</c:v>
                </c:pt>
                <c:pt idx="386">
                  <c:v>19674.21</c:v>
                </c:pt>
                <c:pt idx="387">
                  <c:v>15910.27</c:v>
                </c:pt>
                <c:pt idx="388">
                  <c:v>15910.27</c:v>
                </c:pt>
                <c:pt idx="389">
                  <c:v>15910.27</c:v>
                </c:pt>
                <c:pt idx="390">
                  <c:v>12058.86</c:v>
                </c:pt>
                <c:pt idx="391">
                  <c:v>12335.2</c:v>
                </c:pt>
                <c:pt idx="392">
                  <c:v>19270.810000000001</c:v>
                </c:pt>
                <c:pt idx="393">
                  <c:v>18739.68</c:v>
                </c:pt>
                <c:pt idx="394">
                  <c:v>19765.52</c:v>
                </c:pt>
                <c:pt idx="395">
                  <c:v>19765.52</c:v>
                </c:pt>
                <c:pt idx="396">
                  <c:v>19765.52</c:v>
                </c:pt>
                <c:pt idx="397">
                  <c:v>15111.87</c:v>
                </c:pt>
                <c:pt idx="398">
                  <c:v>21610.13</c:v>
                </c:pt>
                <c:pt idx="399">
                  <c:v>16630.990000000002</c:v>
                </c:pt>
                <c:pt idx="400">
                  <c:v>15650.33</c:v>
                </c:pt>
                <c:pt idx="401">
                  <c:v>10478.34</c:v>
                </c:pt>
                <c:pt idx="402">
                  <c:v>10478.34</c:v>
                </c:pt>
                <c:pt idx="403">
                  <c:v>10478.34</c:v>
                </c:pt>
                <c:pt idx="404">
                  <c:v>10291.11</c:v>
                </c:pt>
                <c:pt idx="405">
                  <c:v>12429.23</c:v>
                </c:pt>
                <c:pt idx="406">
                  <c:v>13420.38</c:v>
                </c:pt>
                <c:pt idx="407">
                  <c:v>13341.25</c:v>
                </c:pt>
                <c:pt idx="408">
                  <c:v>15408.03</c:v>
                </c:pt>
                <c:pt idx="409">
                  <c:v>15408.03</c:v>
                </c:pt>
                <c:pt idx="410">
                  <c:v>15408.03</c:v>
                </c:pt>
                <c:pt idx="411">
                  <c:v>33651.050000000003</c:v>
                </c:pt>
                <c:pt idx="412">
                  <c:v>40751.4</c:v>
                </c:pt>
                <c:pt idx="413">
                  <c:v>42633.08</c:v>
                </c:pt>
                <c:pt idx="414">
                  <c:v>28263.98</c:v>
                </c:pt>
                <c:pt idx="415">
                  <c:v>15028.06</c:v>
                </c:pt>
                <c:pt idx="416">
                  <c:v>15028.06</c:v>
                </c:pt>
                <c:pt idx="417">
                  <c:v>15028.06</c:v>
                </c:pt>
                <c:pt idx="418">
                  <c:v>17297.77</c:v>
                </c:pt>
                <c:pt idx="419">
                  <c:v>27019.64</c:v>
                </c:pt>
                <c:pt idx="420">
                  <c:v>29228.03</c:v>
                </c:pt>
                <c:pt idx="421">
                  <c:v>20371.72</c:v>
                </c:pt>
                <c:pt idx="422">
                  <c:v>25625.84</c:v>
                </c:pt>
                <c:pt idx="423">
                  <c:v>25625.84</c:v>
                </c:pt>
                <c:pt idx="424">
                  <c:v>25625.84</c:v>
                </c:pt>
                <c:pt idx="425">
                  <c:v>24271.03</c:v>
                </c:pt>
                <c:pt idx="426">
                  <c:v>18662.2</c:v>
                </c:pt>
                <c:pt idx="427">
                  <c:v>17419.36</c:v>
                </c:pt>
                <c:pt idx="428">
                  <c:v>13747.26</c:v>
                </c:pt>
                <c:pt idx="429">
                  <c:v>10543.91</c:v>
                </c:pt>
                <c:pt idx="430">
                  <c:v>10543.91</c:v>
                </c:pt>
                <c:pt idx="431">
                  <c:v>10543.91</c:v>
                </c:pt>
                <c:pt idx="432">
                  <c:v>18887.669999999998</c:v>
                </c:pt>
                <c:pt idx="433">
                  <c:v>14328.34</c:v>
                </c:pt>
                <c:pt idx="434">
                  <c:v>15859.93</c:v>
                </c:pt>
                <c:pt idx="435">
                  <c:v>12996.98</c:v>
                </c:pt>
                <c:pt idx="436">
                  <c:v>12261.82</c:v>
                </c:pt>
                <c:pt idx="437">
                  <c:v>12261.82</c:v>
                </c:pt>
                <c:pt idx="438">
                  <c:v>12261.82</c:v>
                </c:pt>
                <c:pt idx="439">
                  <c:v>17328.72</c:v>
                </c:pt>
                <c:pt idx="440">
                  <c:v>14161.15</c:v>
                </c:pt>
                <c:pt idx="441">
                  <c:v>13368.55</c:v>
                </c:pt>
                <c:pt idx="442">
                  <c:v>19368.79</c:v>
                </c:pt>
                <c:pt idx="443">
                  <c:v>14531.8</c:v>
                </c:pt>
                <c:pt idx="444">
                  <c:v>14531.8</c:v>
                </c:pt>
                <c:pt idx="445">
                  <c:v>14531.8</c:v>
                </c:pt>
                <c:pt idx="446">
                  <c:v>16970.53</c:v>
                </c:pt>
                <c:pt idx="447">
                  <c:v>11372.74</c:v>
                </c:pt>
                <c:pt idx="448">
                  <c:v>10237.469999999999</c:v>
                </c:pt>
                <c:pt idx="449">
                  <c:v>10237.469999999999</c:v>
                </c:pt>
                <c:pt idx="450">
                  <c:v>10544.89</c:v>
                </c:pt>
                <c:pt idx="451">
                  <c:v>10544.89</c:v>
                </c:pt>
                <c:pt idx="452">
                  <c:v>10544.89</c:v>
                </c:pt>
                <c:pt idx="453">
                  <c:v>15173.42</c:v>
                </c:pt>
                <c:pt idx="454">
                  <c:v>16634.37</c:v>
                </c:pt>
                <c:pt idx="455">
                  <c:v>25544.959999999999</c:v>
                </c:pt>
                <c:pt idx="456">
                  <c:v>16025.65</c:v>
                </c:pt>
                <c:pt idx="457">
                  <c:v>29539.52</c:v>
                </c:pt>
                <c:pt idx="458">
                  <c:v>29539.52</c:v>
                </c:pt>
                <c:pt idx="459">
                  <c:v>29539.52</c:v>
                </c:pt>
                <c:pt idx="460">
                  <c:v>25527.09</c:v>
                </c:pt>
                <c:pt idx="461">
                  <c:v>24657.040000000001</c:v>
                </c:pt>
                <c:pt idx="462">
                  <c:v>24456.46</c:v>
                </c:pt>
                <c:pt idx="463">
                  <c:v>17488.169999999998</c:v>
                </c:pt>
                <c:pt idx="464">
                  <c:v>15349.05</c:v>
                </c:pt>
                <c:pt idx="465">
                  <c:v>15349.05</c:v>
                </c:pt>
                <c:pt idx="466">
                  <c:v>15349.05</c:v>
                </c:pt>
                <c:pt idx="467">
                  <c:v>17706.73</c:v>
                </c:pt>
                <c:pt idx="468">
                  <c:v>14989.78</c:v>
                </c:pt>
                <c:pt idx="469">
                  <c:v>12611.38</c:v>
                </c:pt>
                <c:pt idx="470">
                  <c:v>13887.01</c:v>
                </c:pt>
                <c:pt idx="471">
                  <c:v>21741.79</c:v>
                </c:pt>
                <c:pt idx="472">
                  <c:v>21741.79</c:v>
                </c:pt>
                <c:pt idx="473">
                  <c:v>21741.79</c:v>
                </c:pt>
                <c:pt idx="474">
                  <c:v>21870.44</c:v>
                </c:pt>
                <c:pt idx="475">
                  <c:v>12482.65</c:v>
                </c:pt>
                <c:pt idx="476">
                  <c:v>12340.14</c:v>
                </c:pt>
                <c:pt idx="477">
                  <c:v>17888.86</c:v>
                </c:pt>
                <c:pt idx="478">
                  <c:v>17888.86</c:v>
                </c:pt>
                <c:pt idx="479">
                  <c:v>17888.86</c:v>
                </c:pt>
                <c:pt idx="480">
                  <c:v>17888.86</c:v>
                </c:pt>
                <c:pt idx="481">
                  <c:v>23020.15</c:v>
                </c:pt>
                <c:pt idx="482">
                  <c:v>15900.15</c:v>
                </c:pt>
                <c:pt idx="483">
                  <c:v>14717.24</c:v>
                </c:pt>
                <c:pt idx="484">
                  <c:v>12586.1</c:v>
                </c:pt>
                <c:pt idx="485">
                  <c:v>12586.1</c:v>
                </c:pt>
                <c:pt idx="486">
                  <c:v>12586.1</c:v>
                </c:pt>
                <c:pt idx="487">
                  <c:v>12586.1</c:v>
                </c:pt>
                <c:pt idx="488">
                  <c:v>17633.150000000001</c:v>
                </c:pt>
                <c:pt idx="489">
                  <c:v>21496.57</c:v>
                </c:pt>
                <c:pt idx="490">
                  <c:v>19719.939999999999</c:v>
                </c:pt>
                <c:pt idx="491">
                  <c:v>17040.330000000002</c:v>
                </c:pt>
                <c:pt idx="492">
                  <c:v>15995.58</c:v>
                </c:pt>
                <c:pt idx="493">
                  <c:v>15995.58</c:v>
                </c:pt>
                <c:pt idx="494">
                  <c:v>15995.58</c:v>
                </c:pt>
                <c:pt idx="495">
                  <c:v>16508.2</c:v>
                </c:pt>
                <c:pt idx="496">
                  <c:v>21230.68</c:v>
                </c:pt>
                <c:pt idx="497">
                  <c:v>21638.91</c:v>
                </c:pt>
                <c:pt idx="498">
                  <c:v>15469.77</c:v>
                </c:pt>
                <c:pt idx="499">
                  <c:v>21226.3</c:v>
                </c:pt>
                <c:pt idx="500">
                  <c:v>21226.3</c:v>
                </c:pt>
                <c:pt idx="501">
                  <c:v>21226.3</c:v>
                </c:pt>
                <c:pt idx="502">
                  <c:v>21226.3</c:v>
                </c:pt>
                <c:pt idx="503">
                  <c:v>26071.66</c:v>
                </c:pt>
                <c:pt idx="504">
                  <c:v>21862.560000000001</c:v>
                </c:pt>
                <c:pt idx="505">
                  <c:v>21719.8</c:v>
                </c:pt>
                <c:pt idx="506">
                  <c:v>31491.7</c:v>
                </c:pt>
                <c:pt idx="507">
                  <c:v>31491.7</c:v>
                </c:pt>
                <c:pt idx="508">
                  <c:v>31491.7</c:v>
                </c:pt>
                <c:pt idx="509">
                  <c:v>38060.69</c:v>
                </c:pt>
                <c:pt idx="510">
                  <c:v>66682.5</c:v>
                </c:pt>
                <c:pt idx="511">
                  <c:v>61520.29</c:v>
                </c:pt>
                <c:pt idx="512">
                  <c:v>41910.769999999997</c:v>
                </c:pt>
                <c:pt idx="513">
                  <c:v>44498.26</c:v>
                </c:pt>
                <c:pt idx="514">
                  <c:v>44498.26</c:v>
                </c:pt>
                <c:pt idx="515">
                  <c:v>44498.26</c:v>
                </c:pt>
                <c:pt idx="516">
                  <c:v>26781.200000000001</c:v>
                </c:pt>
                <c:pt idx="517">
                  <c:v>24940.76</c:v>
                </c:pt>
                <c:pt idx="518">
                  <c:v>21975.97</c:v>
                </c:pt>
                <c:pt idx="519">
                  <c:v>27058.97</c:v>
                </c:pt>
                <c:pt idx="520">
                  <c:v>30368.05</c:v>
                </c:pt>
                <c:pt idx="521">
                  <c:v>30368.05</c:v>
                </c:pt>
                <c:pt idx="522">
                  <c:v>30368.05</c:v>
                </c:pt>
                <c:pt idx="523">
                  <c:v>17081.02</c:v>
                </c:pt>
                <c:pt idx="524">
                  <c:v>22603</c:v>
                </c:pt>
                <c:pt idx="525">
                  <c:v>13227.17</c:v>
                </c:pt>
                <c:pt idx="526">
                  <c:v>19655.13</c:v>
                </c:pt>
                <c:pt idx="527">
                  <c:v>23409.56</c:v>
                </c:pt>
                <c:pt idx="528">
                  <c:v>23409.56</c:v>
                </c:pt>
                <c:pt idx="529">
                  <c:v>23409.56</c:v>
                </c:pt>
                <c:pt idx="530">
                  <c:v>23409.56</c:v>
                </c:pt>
                <c:pt idx="531">
                  <c:v>19426.82</c:v>
                </c:pt>
                <c:pt idx="532">
                  <c:v>15585.53</c:v>
                </c:pt>
                <c:pt idx="533">
                  <c:v>15100.87</c:v>
                </c:pt>
                <c:pt idx="534">
                  <c:v>14847.64</c:v>
                </c:pt>
                <c:pt idx="535">
                  <c:v>14847.64</c:v>
                </c:pt>
                <c:pt idx="536">
                  <c:v>14847.64</c:v>
                </c:pt>
                <c:pt idx="537">
                  <c:v>13958.02</c:v>
                </c:pt>
                <c:pt idx="538">
                  <c:v>20546.89</c:v>
                </c:pt>
                <c:pt idx="539">
                  <c:v>16448.77</c:v>
                </c:pt>
                <c:pt idx="540">
                  <c:v>23764.15</c:v>
                </c:pt>
                <c:pt idx="541">
                  <c:v>18123.580000000002</c:v>
                </c:pt>
                <c:pt idx="542">
                  <c:v>18123.580000000002</c:v>
                </c:pt>
                <c:pt idx="543">
                  <c:v>18123.580000000002</c:v>
                </c:pt>
                <c:pt idx="544">
                  <c:v>19646.169999999998</c:v>
                </c:pt>
                <c:pt idx="545">
                  <c:v>20233.740000000002</c:v>
                </c:pt>
                <c:pt idx="546">
                  <c:v>13294.24</c:v>
                </c:pt>
                <c:pt idx="547">
                  <c:v>13072.85</c:v>
                </c:pt>
                <c:pt idx="548">
                  <c:v>32129.23</c:v>
                </c:pt>
                <c:pt idx="549">
                  <c:v>32129.23</c:v>
                </c:pt>
                <c:pt idx="550">
                  <c:v>32129.23</c:v>
                </c:pt>
                <c:pt idx="551">
                  <c:v>15353.18</c:v>
                </c:pt>
                <c:pt idx="552">
                  <c:v>32866.379999999997</c:v>
                </c:pt>
                <c:pt idx="553">
                  <c:v>21293.45</c:v>
                </c:pt>
                <c:pt idx="554">
                  <c:v>14489.23</c:v>
                </c:pt>
                <c:pt idx="555">
                  <c:v>14868.66</c:v>
                </c:pt>
                <c:pt idx="556">
                  <c:v>14868.66</c:v>
                </c:pt>
                <c:pt idx="557">
                  <c:v>14868.66</c:v>
                </c:pt>
                <c:pt idx="558">
                  <c:v>17625.009999999998</c:v>
                </c:pt>
                <c:pt idx="559">
                  <c:v>15960.95</c:v>
                </c:pt>
                <c:pt idx="560">
                  <c:v>16105.57</c:v>
                </c:pt>
                <c:pt idx="561">
                  <c:v>12218.16</c:v>
                </c:pt>
                <c:pt idx="562">
                  <c:v>19980.16</c:v>
                </c:pt>
                <c:pt idx="563">
                  <c:v>19980.16</c:v>
                </c:pt>
                <c:pt idx="564">
                  <c:v>19980.16</c:v>
                </c:pt>
                <c:pt idx="565">
                  <c:v>16300.66</c:v>
                </c:pt>
                <c:pt idx="566">
                  <c:v>21515.31</c:v>
                </c:pt>
                <c:pt idx="567">
                  <c:v>21367.18</c:v>
                </c:pt>
                <c:pt idx="568">
                  <c:v>19402.38</c:v>
                </c:pt>
                <c:pt idx="569">
                  <c:v>22888.31</c:v>
                </c:pt>
                <c:pt idx="570">
                  <c:v>22888.31</c:v>
                </c:pt>
                <c:pt idx="571">
                  <c:v>22888.31</c:v>
                </c:pt>
                <c:pt idx="572">
                  <c:v>19312.259999999998</c:v>
                </c:pt>
                <c:pt idx="573">
                  <c:v>18832.48</c:v>
                </c:pt>
                <c:pt idx="574">
                  <c:v>15380.65</c:v>
                </c:pt>
                <c:pt idx="575">
                  <c:v>21540.86</c:v>
                </c:pt>
                <c:pt idx="576">
                  <c:v>21540.86</c:v>
                </c:pt>
                <c:pt idx="577">
                  <c:v>21540.86</c:v>
                </c:pt>
                <c:pt idx="578">
                  <c:v>21540.86</c:v>
                </c:pt>
                <c:pt idx="579">
                  <c:v>24446.62</c:v>
                </c:pt>
                <c:pt idx="580">
                  <c:v>15964.88</c:v>
                </c:pt>
                <c:pt idx="581">
                  <c:v>22446.43</c:v>
                </c:pt>
                <c:pt idx="582">
                  <c:v>20463.8</c:v>
                </c:pt>
                <c:pt idx="583">
                  <c:v>11935.09</c:v>
                </c:pt>
                <c:pt idx="584">
                  <c:v>11935.09</c:v>
                </c:pt>
                <c:pt idx="585">
                  <c:v>11935.09</c:v>
                </c:pt>
                <c:pt idx="586">
                  <c:v>11900.55</c:v>
                </c:pt>
                <c:pt idx="587">
                  <c:v>10936.08</c:v>
                </c:pt>
                <c:pt idx="588">
                  <c:v>14431.22</c:v>
                </c:pt>
                <c:pt idx="589">
                  <c:v>13456.56</c:v>
                </c:pt>
                <c:pt idx="590">
                  <c:v>26805.14</c:v>
                </c:pt>
                <c:pt idx="591">
                  <c:v>26805.14</c:v>
                </c:pt>
                <c:pt idx="592">
                  <c:v>26805.14</c:v>
                </c:pt>
                <c:pt idx="593">
                  <c:v>20247.21</c:v>
                </c:pt>
                <c:pt idx="594">
                  <c:v>26368.71</c:v>
                </c:pt>
                <c:pt idx="595">
                  <c:v>35085.4</c:v>
                </c:pt>
                <c:pt idx="596">
                  <c:v>28336.55</c:v>
                </c:pt>
                <c:pt idx="597">
                  <c:v>28462.62</c:v>
                </c:pt>
                <c:pt idx="598">
                  <c:v>28462.62</c:v>
                </c:pt>
                <c:pt idx="599">
                  <c:v>28462.62</c:v>
                </c:pt>
                <c:pt idx="600">
                  <c:v>17109.57</c:v>
                </c:pt>
                <c:pt idx="601">
                  <c:v>25333.63</c:v>
                </c:pt>
                <c:pt idx="602">
                  <c:v>27085.71</c:v>
                </c:pt>
                <c:pt idx="603">
                  <c:v>19958.54</c:v>
                </c:pt>
                <c:pt idx="604">
                  <c:v>19373.669999999998</c:v>
                </c:pt>
                <c:pt idx="605">
                  <c:v>19373.669999999998</c:v>
                </c:pt>
                <c:pt idx="606">
                  <c:v>19373.669999999998</c:v>
                </c:pt>
                <c:pt idx="607">
                  <c:v>16226.43</c:v>
                </c:pt>
                <c:pt idx="608">
                  <c:v>25850.69</c:v>
                </c:pt>
                <c:pt idx="609">
                  <c:v>31539.4</c:v>
                </c:pt>
                <c:pt idx="610">
                  <c:v>45923.56</c:v>
                </c:pt>
                <c:pt idx="611">
                  <c:v>59857.760000000002</c:v>
                </c:pt>
                <c:pt idx="612">
                  <c:v>59857.760000000002</c:v>
                </c:pt>
                <c:pt idx="613">
                  <c:v>59857.760000000002</c:v>
                </c:pt>
                <c:pt idx="614">
                  <c:v>35153.74</c:v>
                </c:pt>
                <c:pt idx="615">
                  <c:v>30369.69</c:v>
                </c:pt>
                <c:pt idx="616">
                  <c:v>23370.63</c:v>
                </c:pt>
                <c:pt idx="617">
                  <c:v>21418.22</c:v>
                </c:pt>
                <c:pt idx="618">
                  <c:v>27120.05</c:v>
                </c:pt>
                <c:pt idx="619">
                  <c:v>27120.05</c:v>
                </c:pt>
                <c:pt idx="620">
                  <c:v>27120.05</c:v>
                </c:pt>
                <c:pt idx="621">
                  <c:v>27244.04</c:v>
                </c:pt>
                <c:pt idx="622">
                  <c:v>27952.71</c:v>
                </c:pt>
                <c:pt idx="623">
                  <c:v>36633.06</c:v>
                </c:pt>
                <c:pt idx="624">
                  <c:v>45818.39</c:v>
                </c:pt>
                <c:pt idx="625">
                  <c:v>43710.97</c:v>
                </c:pt>
                <c:pt idx="626">
                  <c:v>43710.97</c:v>
                </c:pt>
                <c:pt idx="627">
                  <c:v>43710.97</c:v>
                </c:pt>
                <c:pt idx="628">
                  <c:v>26937.34</c:v>
                </c:pt>
                <c:pt idx="629">
                  <c:v>37429.050000000003</c:v>
                </c:pt>
                <c:pt idx="630">
                  <c:v>30380.59</c:v>
                </c:pt>
                <c:pt idx="631">
                  <c:v>23796.48</c:v>
                </c:pt>
                <c:pt idx="632">
                  <c:v>29129.03</c:v>
                </c:pt>
                <c:pt idx="633">
                  <c:v>29129.03</c:v>
                </c:pt>
                <c:pt idx="634">
                  <c:v>29129.03</c:v>
                </c:pt>
                <c:pt idx="635">
                  <c:v>29129.03</c:v>
                </c:pt>
                <c:pt idx="636">
                  <c:v>31302.63</c:v>
                </c:pt>
                <c:pt idx="637">
                  <c:v>24590.93</c:v>
                </c:pt>
                <c:pt idx="638">
                  <c:v>23219.9</c:v>
                </c:pt>
                <c:pt idx="639">
                  <c:v>27087.21</c:v>
                </c:pt>
                <c:pt idx="640">
                  <c:v>27087.21</c:v>
                </c:pt>
                <c:pt idx="641">
                  <c:v>27087.21</c:v>
                </c:pt>
                <c:pt idx="642">
                  <c:v>31677.93</c:v>
                </c:pt>
                <c:pt idx="643">
                  <c:v>35741.72</c:v>
                </c:pt>
                <c:pt idx="644">
                  <c:v>30522.45</c:v>
                </c:pt>
                <c:pt idx="645">
                  <c:v>27726.99</c:v>
                </c:pt>
                <c:pt idx="646">
                  <c:v>19491.41</c:v>
                </c:pt>
                <c:pt idx="647">
                  <c:v>19491.41</c:v>
                </c:pt>
                <c:pt idx="648">
                  <c:v>19491.41</c:v>
                </c:pt>
                <c:pt idx="649">
                  <c:v>21534.3</c:v>
                </c:pt>
                <c:pt idx="650">
                  <c:v>20895.47</c:v>
                </c:pt>
                <c:pt idx="651">
                  <c:v>27988.91</c:v>
                </c:pt>
                <c:pt idx="652">
                  <c:v>31195.03</c:v>
                </c:pt>
                <c:pt idx="653">
                  <c:v>28022.14</c:v>
                </c:pt>
                <c:pt idx="654">
                  <c:v>28022.14</c:v>
                </c:pt>
                <c:pt idx="655">
                  <c:v>28022.14</c:v>
                </c:pt>
                <c:pt idx="656">
                  <c:v>27731.78</c:v>
                </c:pt>
                <c:pt idx="657">
                  <c:v>25616.43</c:v>
                </c:pt>
                <c:pt idx="658">
                  <c:v>27444.82</c:v>
                </c:pt>
                <c:pt idx="659">
                  <c:v>25540.400000000001</c:v>
                </c:pt>
                <c:pt idx="660">
                  <c:v>19640.75</c:v>
                </c:pt>
                <c:pt idx="661">
                  <c:v>19640.75</c:v>
                </c:pt>
                <c:pt idx="662">
                  <c:v>19640.75</c:v>
                </c:pt>
                <c:pt idx="663">
                  <c:v>20908.32</c:v>
                </c:pt>
                <c:pt idx="664">
                  <c:v>40476.589999999997</c:v>
                </c:pt>
                <c:pt idx="665">
                  <c:v>26409.58</c:v>
                </c:pt>
                <c:pt idx="666">
                  <c:v>36534.019999999997</c:v>
                </c:pt>
                <c:pt idx="667">
                  <c:v>24803.48</c:v>
                </c:pt>
                <c:pt idx="668">
                  <c:v>24803.48</c:v>
                </c:pt>
                <c:pt idx="669">
                  <c:v>24803.48</c:v>
                </c:pt>
                <c:pt idx="670">
                  <c:v>24803.48</c:v>
                </c:pt>
                <c:pt idx="671">
                  <c:v>21972.67</c:v>
                </c:pt>
                <c:pt idx="672">
                  <c:v>23377.119999999999</c:v>
                </c:pt>
                <c:pt idx="673">
                  <c:v>26362.52</c:v>
                </c:pt>
                <c:pt idx="674">
                  <c:v>15484.79</c:v>
                </c:pt>
                <c:pt idx="675">
                  <c:v>15484.79</c:v>
                </c:pt>
                <c:pt idx="676">
                  <c:v>15484.79</c:v>
                </c:pt>
                <c:pt idx="677">
                  <c:v>20102.75</c:v>
                </c:pt>
                <c:pt idx="678">
                  <c:v>42534.09</c:v>
                </c:pt>
                <c:pt idx="679">
                  <c:v>29006.11</c:v>
                </c:pt>
                <c:pt idx="680">
                  <c:v>29459.41</c:v>
                </c:pt>
                <c:pt idx="681">
                  <c:v>37137.769999999997</c:v>
                </c:pt>
                <c:pt idx="682">
                  <c:v>37137.769999999997</c:v>
                </c:pt>
                <c:pt idx="683">
                  <c:v>37137.769999999997</c:v>
                </c:pt>
                <c:pt idx="684">
                  <c:v>36589.21</c:v>
                </c:pt>
                <c:pt idx="685">
                  <c:v>38391.07</c:v>
                </c:pt>
                <c:pt idx="686">
                  <c:v>42345.35</c:v>
                </c:pt>
                <c:pt idx="687">
                  <c:v>23047.05</c:v>
                </c:pt>
                <c:pt idx="688">
                  <c:v>19049.52</c:v>
                </c:pt>
                <c:pt idx="689">
                  <c:v>19049.52</c:v>
                </c:pt>
                <c:pt idx="690">
                  <c:v>19049.52</c:v>
                </c:pt>
                <c:pt idx="691">
                  <c:v>15019.64</c:v>
                </c:pt>
                <c:pt idx="692">
                  <c:v>20884.66</c:v>
                </c:pt>
                <c:pt idx="693">
                  <c:v>18570.87</c:v>
                </c:pt>
                <c:pt idx="694">
                  <c:v>22993.06</c:v>
                </c:pt>
                <c:pt idx="695">
                  <c:v>16016.28</c:v>
                </c:pt>
                <c:pt idx="696">
                  <c:v>16016.28</c:v>
                </c:pt>
                <c:pt idx="697">
                  <c:v>16016.28</c:v>
                </c:pt>
                <c:pt idx="698">
                  <c:v>15288.72</c:v>
                </c:pt>
                <c:pt idx="699">
                  <c:v>14916.17</c:v>
                </c:pt>
                <c:pt idx="700">
                  <c:v>15019.87</c:v>
                </c:pt>
                <c:pt idx="701">
                  <c:v>10334.370000000001</c:v>
                </c:pt>
                <c:pt idx="702">
                  <c:v>15893.33</c:v>
                </c:pt>
                <c:pt idx="703">
                  <c:v>15893.33</c:v>
                </c:pt>
                <c:pt idx="704">
                  <c:v>15893.33</c:v>
                </c:pt>
                <c:pt idx="705">
                  <c:v>10825.91</c:v>
                </c:pt>
                <c:pt idx="706">
                  <c:v>16139.92</c:v>
                </c:pt>
                <c:pt idx="707">
                  <c:v>22144.720000000001</c:v>
                </c:pt>
                <c:pt idx="708">
                  <c:v>19104.259999999998</c:v>
                </c:pt>
                <c:pt idx="709">
                  <c:v>12673.81</c:v>
                </c:pt>
                <c:pt idx="710">
                  <c:v>12673.81</c:v>
                </c:pt>
                <c:pt idx="711">
                  <c:v>12673.81</c:v>
                </c:pt>
                <c:pt idx="712">
                  <c:v>11372.41</c:v>
                </c:pt>
                <c:pt idx="713">
                  <c:v>15094.6</c:v>
                </c:pt>
                <c:pt idx="714">
                  <c:v>12131.99</c:v>
                </c:pt>
                <c:pt idx="715">
                  <c:v>15239.46</c:v>
                </c:pt>
                <c:pt idx="716">
                  <c:v>13722.46</c:v>
                </c:pt>
                <c:pt idx="717">
                  <c:v>13722.46</c:v>
                </c:pt>
                <c:pt idx="718">
                  <c:v>13722.46</c:v>
                </c:pt>
                <c:pt idx="719">
                  <c:v>14788.12</c:v>
                </c:pt>
                <c:pt idx="720">
                  <c:v>21519.74</c:v>
                </c:pt>
                <c:pt idx="721">
                  <c:v>21316.6</c:v>
                </c:pt>
                <c:pt idx="722">
                  <c:v>16660.830000000002</c:v>
                </c:pt>
                <c:pt idx="723">
                  <c:v>19592.37</c:v>
                </c:pt>
                <c:pt idx="724">
                  <c:v>19592.37</c:v>
                </c:pt>
                <c:pt idx="725">
                  <c:v>19592.37</c:v>
                </c:pt>
                <c:pt idx="726">
                  <c:v>13688.84</c:v>
                </c:pt>
                <c:pt idx="727">
                  <c:v>15028.09</c:v>
                </c:pt>
                <c:pt idx="728">
                  <c:v>24894.12</c:v>
                </c:pt>
                <c:pt idx="729">
                  <c:v>14836.61</c:v>
                </c:pt>
                <c:pt idx="730">
                  <c:v>18599.580000000002</c:v>
                </c:pt>
                <c:pt idx="731">
                  <c:v>18599.580000000002</c:v>
                </c:pt>
                <c:pt idx="732">
                  <c:v>18599.580000000002</c:v>
                </c:pt>
                <c:pt idx="733">
                  <c:v>18599.580000000002</c:v>
                </c:pt>
                <c:pt idx="734">
                  <c:v>12243.76</c:v>
                </c:pt>
                <c:pt idx="735">
                  <c:v>18805.3</c:v>
                </c:pt>
                <c:pt idx="736">
                  <c:v>15663.37</c:v>
                </c:pt>
                <c:pt idx="737">
                  <c:v>13848.62</c:v>
                </c:pt>
                <c:pt idx="738">
                  <c:v>13848.62</c:v>
                </c:pt>
                <c:pt idx="739">
                  <c:v>13848.62</c:v>
                </c:pt>
                <c:pt idx="740">
                  <c:v>13885</c:v>
                </c:pt>
                <c:pt idx="741">
                  <c:v>14576.76</c:v>
                </c:pt>
                <c:pt idx="742">
                  <c:v>15334.51</c:v>
                </c:pt>
                <c:pt idx="743">
                  <c:v>23289.34</c:v>
                </c:pt>
                <c:pt idx="744">
                  <c:v>22659.81</c:v>
                </c:pt>
                <c:pt idx="745">
                  <c:v>22659.81</c:v>
                </c:pt>
                <c:pt idx="746">
                  <c:v>22659.81</c:v>
                </c:pt>
                <c:pt idx="747">
                  <c:v>23546.12</c:v>
                </c:pt>
                <c:pt idx="748">
                  <c:v>23916.98</c:v>
                </c:pt>
                <c:pt idx="749">
                  <c:v>20907.68</c:v>
                </c:pt>
                <c:pt idx="750">
                  <c:v>28075.55</c:v>
                </c:pt>
                <c:pt idx="751">
                  <c:v>23195.97</c:v>
                </c:pt>
                <c:pt idx="752">
                  <c:v>23195.97</c:v>
                </c:pt>
                <c:pt idx="753">
                  <c:v>23195.97</c:v>
                </c:pt>
                <c:pt idx="754">
                  <c:v>17253.560000000001</c:v>
                </c:pt>
                <c:pt idx="755">
                  <c:v>36965.769999999997</c:v>
                </c:pt>
                <c:pt idx="756">
                  <c:v>16772.939999999999</c:v>
                </c:pt>
                <c:pt idx="757">
                  <c:v>24049.64</c:v>
                </c:pt>
                <c:pt idx="758">
                  <c:v>16014.49</c:v>
                </c:pt>
                <c:pt idx="759">
                  <c:v>16014.49</c:v>
                </c:pt>
                <c:pt idx="760">
                  <c:v>16014.49</c:v>
                </c:pt>
                <c:pt idx="761">
                  <c:v>15546.42</c:v>
                </c:pt>
                <c:pt idx="762">
                  <c:v>17927.349999999999</c:v>
                </c:pt>
                <c:pt idx="763">
                  <c:v>23959.5</c:v>
                </c:pt>
                <c:pt idx="764">
                  <c:v>14585.61</c:v>
                </c:pt>
                <c:pt idx="765">
                  <c:v>23514.400000000001</c:v>
                </c:pt>
                <c:pt idx="766">
                  <c:v>23514.400000000001</c:v>
                </c:pt>
                <c:pt idx="767">
                  <c:v>23514.400000000001</c:v>
                </c:pt>
                <c:pt idx="768">
                  <c:v>15276.82</c:v>
                </c:pt>
                <c:pt idx="769">
                  <c:v>19947.810000000001</c:v>
                </c:pt>
                <c:pt idx="770">
                  <c:v>22503.23</c:v>
                </c:pt>
                <c:pt idx="771">
                  <c:v>15546.28</c:v>
                </c:pt>
                <c:pt idx="772">
                  <c:v>32935.49</c:v>
                </c:pt>
                <c:pt idx="773">
                  <c:v>32935.49</c:v>
                </c:pt>
                <c:pt idx="774">
                  <c:v>32935.49</c:v>
                </c:pt>
                <c:pt idx="775">
                  <c:v>39444.910000000003</c:v>
                </c:pt>
                <c:pt idx="776">
                  <c:v>44027.12</c:v>
                </c:pt>
                <c:pt idx="777">
                  <c:v>25772.29</c:v>
                </c:pt>
                <c:pt idx="778">
                  <c:v>19694.900000000001</c:v>
                </c:pt>
                <c:pt idx="779">
                  <c:v>13313.41</c:v>
                </c:pt>
                <c:pt idx="780">
                  <c:v>13313.41</c:v>
                </c:pt>
                <c:pt idx="781">
                  <c:v>13313.41</c:v>
                </c:pt>
                <c:pt idx="782">
                  <c:v>14015.43</c:v>
                </c:pt>
                <c:pt idx="783">
                  <c:v>14033.19</c:v>
                </c:pt>
                <c:pt idx="784">
                  <c:v>14250.01</c:v>
                </c:pt>
                <c:pt idx="785">
                  <c:v>19680.22</c:v>
                </c:pt>
                <c:pt idx="786">
                  <c:v>15375.3</c:v>
                </c:pt>
                <c:pt idx="787">
                  <c:v>15375.3</c:v>
                </c:pt>
                <c:pt idx="788">
                  <c:v>15375.3</c:v>
                </c:pt>
                <c:pt idx="789">
                  <c:v>15138.89</c:v>
                </c:pt>
                <c:pt idx="790">
                  <c:v>15497.49</c:v>
                </c:pt>
                <c:pt idx="791">
                  <c:v>18155.259999999998</c:v>
                </c:pt>
                <c:pt idx="792">
                  <c:v>22946</c:v>
                </c:pt>
                <c:pt idx="793">
                  <c:v>12901.9</c:v>
                </c:pt>
                <c:pt idx="794">
                  <c:v>12901.9</c:v>
                </c:pt>
                <c:pt idx="795">
                  <c:v>12901.9</c:v>
                </c:pt>
                <c:pt idx="796">
                  <c:v>10061.9</c:v>
                </c:pt>
                <c:pt idx="797">
                  <c:v>13704.12</c:v>
                </c:pt>
                <c:pt idx="798">
                  <c:v>13722.34</c:v>
                </c:pt>
                <c:pt idx="799">
                  <c:v>12902.92</c:v>
                </c:pt>
                <c:pt idx="800">
                  <c:v>28423.07</c:v>
                </c:pt>
                <c:pt idx="801">
                  <c:v>28423.07</c:v>
                </c:pt>
                <c:pt idx="802">
                  <c:v>28423.07</c:v>
                </c:pt>
                <c:pt idx="803">
                  <c:v>14414.42</c:v>
                </c:pt>
                <c:pt idx="804">
                  <c:v>23533.91</c:v>
                </c:pt>
                <c:pt idx="805">
                  <c:v>17123.2</c:v>
                </c:pt>
                <c:pt idx="806">
                  <c:v>17660.349999999999</c:v>
                </c:pt>
                <c:pt idx="807">
                  <c:v>13744.4</c:v>
                </c:pt>
                <c:pt idx="808">
                  <c:v>13744.4</c:v>
                </c:pt>
                <c:pt idx="809">
                  <c:v>13744.4</c:v>
                </c:pt>
                <c:pt idx="810">
                  <c:v>14038.36</c:v>
                </c:pt>
                <c:pt idx="811">
                  <c:v>18551.61</c:v>
                </c:pt>
                <c:pt idx="812">
                  <c:v>14795.45</c:v>
                </c:pt>
                <c:pt idx="813">
                  <c:v>14795.45</c:v>
                </c:pt>
                <c:pt idx="814">
                  <c:v>8490.8909999999996</c:v>
                </c:pt>
                <c:pt idx="815">
                  <c:v>8490.8909999999996</c:v>
                </c:pt>
                <c:pt idx="816">
                  <c:v>8490.8909999999996</c:v>
                </c:pt>
                <c:pt idx="817">
                  <c:v>15919.99</c:v>
                </c:pt>
                <c:pt idx="818">
                  <c:v>17923.330000000002</c:v>
                </c:pt>
                <c:pt idx="819">
                  <c:v>16491.099999999999</c:v>
                </c:pt>
                <c:pt idx="820">
                  <c:v>16558.990000000002</c:v>
                </c:pt>
                <c:pt idx="821">
                  <c:v>12227.47</c:v>
                </c:pt>
                <c:pt idx="822">
                  <c:v>12227.47</c:v>
                </c:pt>
                <c:pt idx="823">
                  <c:v>12227.47</c:v>
                </c:pt>
                <c:pt idx="824">
                  <c:v>16017.16</c:v>
                </c:pt>
                <c:pt idx="825">
                  <c:v>13980.5</c:v>
                </c:pt>
                <c:pt idx="826">
                  <c:v>11497.64</c:v>
                </c:pt>
                <c:pt idx="827">
                  <c:v>10505.22</c:v>
                </c:pt>
                <c:pt idx="828">
                  <c:v>9377.7489999999998</c:v>
                </c:pt>
                <c:pt idx="829">
                  <c:v>9377.7489999999998</c:v>
                </c:pt>
                <c:pt idx="830">
                  <c:v>9377.7489999999998</c:v>
                </c:pt>
                <c:pt idx="831">
                  <c:v>15707.62</c:v>
                </c:pt>
                <c:pt idx="832">
                  <c:v>12555.97</c:v>
                </c:pt>
                <c:pt idx="833">
                  <c:v>14903.9</c:v>
                </c:pt>
                <c:pt idx="834">
                  <c:v>11501.01</c:v>
                </c:pt>
                <c:pt idx="835">
                  <c:v>13826.72</c:v>
                </c:pt>
                <c:pt idx="836">
                  <c:v>13826.72</c:v>
                </c:pt>
                <c:pt idx="837">
                  <c:v>13826.72</c:v>
                </c:pt>
                <c:pt idx="838">
                  <c:v>13771.74</c:v>
                </c:pt>
                <c:pt idx="839">
                  <c:v>9155.4120000000003</c:v>
                </c:pt>
                <c:pt idx="840">
                  <c:v>9505.1470000000008</c:v>
                </c:pt>
                <c:pt idx="841">
                  <c:v>7982.1680000000006</c:v>
                </c:pt>
                <c:pt idx="842">
                  <c:v>7982.1680000000006</c:v>
                </c:pt>
                <c:pt idx="843">
                  <c:v>7982.1680000000006</c:v>
                </c:pt>
                <c:pt idx="844">
                  <c:v>7982.1680000000006</c:v>
                </c:pt>
                <c:pt idx="845">
                  <c:v>8921.9570000000003</c:v>
                </c:pt>
                <c:pt idx="846">
                  <c:v>6282.9710000000005</c:v>
                </c:pt>
                <c:pt idx="847">
                  <c:v>5831.0960000000005</c:v>
                </c:pt>
                <c:pt idx="848">
                  <c:v>5630.7129999999997</c:v>
                </c:pt>
                <c:pt idx="849">
                  <c:v>6916.2610000000004</c:v>
                </c:pt>
                <c:pt idx="850">
                  <c:v>6916.2610000000004</c:v>
                </c:pt>
                <c:pt idx="851">
                  <c:v>6916.2610000000004</c:v>
                </c:pt>
                <c:pt idx="852">
                  <c:v>15897.2</c:v>
                </c:pt>
                <c:pt idx="853">
                  <c:v>11048.14</c:v>
                </c:pt>
                <c:pt idx="854">
                  <c:v>9125.6</c:v>
                </c:pt>
                <c:pt idx="855">
                  <c:v>10729.52</c:v>
                </c:pt>
                <c:pt idx="856">
                  <c:v>11140.32</c:v>
                </c:pt>
                <c:pt idx="857">
                  <c:v>11140.32</c:v>
                </c:pt>
                <c:pt idx="858">
                  <c:v>11140.32</c:v>
                </c:pt>
                <c:pt idx="859">
                  <c:v>16019.93</c:v>
                </c:pt>
                <c:pt idx="860">
                  <c:v>15860</c:v>
                </c:pt>
                <c:pt idx="861">
                  <c:v>10806.33</c:v>
                </c:pt>
                <c:pt idx="862">
                  <c:v>10648.03</c:v>
                </c:pt>
                <c:pt idx="863">
                  <c:v>11029.96</c:v>
                </c:pt>
                <c:pt idx="864">
                  <c:v>11029.96</c:v>
                </c:pt>
                <c:pt idx="865">
                  <c:v>11029.96</c:v>
                </c:pt>
                <c:pt idx="866">
                  <c:v>11029.96</c:v>
                </c:pt>
                <c:pt idx="867">
                  <c:v>67178.09</c:v>
                </c:pt>
                <c:pt idx="868">
                  <c:v>40557.46</c:v>
                </c:pt>
                <c:pt idx="869">
                  <c:v>27313.9</c:v>
                </c:pt>
                <c:pt idx="870">
                  <c:v>26942.82</c:v>
                </c:pt>
                <c:pt idx="871">
                  <c:v>26942.82</c:v>
                </c:pt>
                <c:pt idx="872">
                  <c:v>26942.82</c:v>
                </c:pt>
                <c:pt idx="873">
                  <c:v>20524.36</c:v>
                </c:pt>
                <c:pt idx="874">
                  <c:v>19530.95</c:v>
                </c:pt>
                <c:pt idx="875">
                  <c:v>18102.400000000001</c:v>
                </c:pt>
                <c:pt idx="876">
                  <c:v>10179.42</c:v>
                </c:pt>
                <c:pt idx="877">
                  <c:v>21144.880000000001</c:v>
                </c:pt>
                <c:pt idx="878">
                  <c:v>21144.880000000001</c:v>
                </c:pt>
                <c:pt idx="879">
                  <c:v>21144.880000000001</c:v>
                </c:pt>
                <c:pt idx="880">
                  <c:v>13473.09</c:v>
                </c:pt>
                <c:pt idx="881">
                  <c:v>15236.85</c:v>
                </c:pt>
                <c:pt idx="882">
                  <c:v>9248.4</c:v>
                </c:pt>
                <c:pt idx="883">
                  <c:v>14064.16</c:v>
                </c:pt>
                <c:pt idx="884">
                  <c:v>11494.23</c:v>
                </c:pt>
                <c:pt idx="885">
                  <c:v>11494.23</c:v>
                </c:pt>
                <c:pt idx="886">
                  <c:v>11494.23</c:v>
                </c:pt>
                <c:pt idx="887">
                  <c:v>17322.13</c:v>
                </c:pt>
                <c:pt idx="888">
                  <c:v>13608.56</c:v>
                </c:pt>
                <c:pt idx="889">
                  <c:v>17240.87</c:v>
                </c:pt>
                <c:pt idx="890">
                  <c:v>33162.480000000003</c:v>
                </c:pt>
                <c:pt idx="891">
                  <c:v>13127.56</c:v>
                </c:pt>
                <c:pt idx="892">
                  <c:v>13127.56</c:v>
                </c:pt>
                <c:pt idx="893">
                  <c:v>13127.56</c:v>
                </c:pt>
                <c:pt idx="894">
                  <c:v>11086.21</c:v>
                </c:pt>
                <c:pt idx="895">
                  <c:v>10149.06</c:v>
                </c:pt>
                <c:pt idx="896">
                  <c:v>17184.12</c:v>
                </c:pt>
                <c:pt idx="897">
                  <c:v>18949.07</c:v>
                </c:pt>
                <c:pt idx="898">
                  <c:v>29144.53</c:v>
                </c:pt>
                <c:pt idx="899">
                  <c:v>29144.53</c:v>
                </c:pt>
                <c:pt idx="900">
                  <c:v>29144.53</c:v>
                </c:pt>
                <c:pt idx="901">
                  <c:v>29144.53</c:v>
                </c:pt>
                <c:pt idx="902">
                  <c:v>31162.22</c:v>
                </c:pt>
                <c:pt idx="903">
                  <c:v>23994.71</c:v>
                </c:pt>
                <c:pt idx="904">
                  <c:v>17853.5</c:v>
                </c:pt>
                <c:pt idx="905">
                  <c:v>13572.07</c:v>
                </c:pt>
                <c:pt idx="906">
                  <c:v>13572.07</c:v>
                </c:pt>
                <c:pt idx="907">
                  <c:v>13572.07</c:v>
                </c:pt>
                <c:pt idx="908">
                  <c:v>14395.5</c:v>
                </c:pt>
                <c:pt idx="909">
                  <c:v>16290.31</c:v>
                </c:pt>
                <c:pt idx="910">
                  <c:v>21521.03</c:v>
                </c:pt>
                <c:pt idx="911">
                  <c:v>17885.25</c:v>
                </c:pt>
                <c:pt idx="912">
                  <c:v>16188.07</c:v>
                </c:pt>
                <c:pt idx="913">
                  <c:v>16188.07</c:v>
                </c:pt>
                <c:pt idx="914">
                  <c:v>16188.07</c:v>
                </c:pt>
                <c:pt idx="915">
                  <c:v>19504.310000000001</c:v>
                </c:pt>
                <c:pt idx="916">
                  <c:v>12725.57</c:v>
                </c:pt>
                <c:pt idx="917">
                  <c:v>16192.72</c:v>
                </c:pt>
                <c:pt idx="918">
                  <c:v>18138.87</c:v>
                </c:pt>
                <c:pt idx="919">
                  <c:v>16824.29</c:v>
                </c:pt>
                <c:pt idx="920">
                  <c:v>16824.29</c:v>
                </c:pt>
                <c:pt idx="921">
                  <c:v>16824.29</c:v>
                </c:pt>
                <c:pt idx="922">
                  <c:v>15587.67</c:v>
                </c:pt>
                <c:pt idx="923">
                  <c:v>25751.759999999998</c:v>
                </c:pt>
                <c:pt idx="924">
                  <c:v>41312.519999999997</c:v>
                </c:pt>
                <c:pt idx="925">
                  <c:v>23550.71</c:v>
                </c:pt>
                <c:pt idx="926">
                  <c:v>26900.37</c:v>
                </c:pt>
                <c:pt idx="927">
                  <c:v>26900.37</c:v>
                </c:pt>
                <c:pt idx="928">
                  <c:v>26900.37</c:v>
                </c:pt>
                <c:pt idx="929">
                  <c:v>14621.08</c:v>
                </c:pt>
                <c:pt idx="930">
                  <c:v>11651.17</c:v>
                </c:pt>
                <c:pt idx="931">
                  <c:v>13321.21</c:v>
                </c:pt>
                <c:pt idx="932">
                  <c:v>14453.96</c:v>
                </c:pt>
                <c:pt idx="933">
                  <c:v>16041.83</c:v>
                </c:pt>
                <c:pt idx="934">
                  <c:v>16041.83</c:v>
                </c:pt>
                <c:pt idx="935">
                  <c:v>16041.83</c:v>
                </c:pt>
                <c:pt idx="936">
                  <c:v>11048.2</c:v>
                </c:pt>
                <c:pt idx="937">
                  <c:v>12603.57</c:v>
                </c:pt>
                <c:pt idx="938">
                  <c:v>11764.47</c:v>
                </c:pt>
                <c:pt idx="939">
                  <c:v>9798.8580000000002</c:v>
                </c:pt>
                <c:pt idx="940">
                  <c:v>14952.2</c:v>
                </c:pt>
                <c:pt idx="941">
                  <c:v>14952.2</c:v>
                </c:pt>
                <c:pt idx="942">
                  <c:v>14952.2</c:v>
                </c:pt>
                <c:pt idx="943">
                  <c:v>16431.509999999998</c:v>
                </c:pt>
                <c:pt idx="944">
                  <c:v>17248.689999999999</c:v>
                </c:pt>
                <c:pt idx="945">
                  <c:v>14376.38</c:v>
                </c:pt>
                <c:pt idx="946">
                  <c:v>13337.36</c:v>
                </c:pt>
                <c:pt idx="947">
                  <c:v>13483.33</c:v>
                </c:pt>
                <c:pt idx="948">
                  <c:v>13483.33</c:v>
                </c:pt>
                <c:pt idx="949">
                  <c:v>13483.33</c:v>
                </c:pt>
                <c:pt idx="950">
                  <c:v>14255.37</c:v>
                </c:pt>
                <c:pt idx="951">
                  <c:v>15232.44</c:v>
                </c:pt>
                <c:pt idx="952">
                  <c:v>12372.71</c:v>
                </c:pt>
                <c:pt idx="953">
                  <c:v>10785.34</c:v>
                </c:pt>
                <c:pt idx="954">
                  <c:v>16208.32</c:v>
                </c:pt>
                <c:pt idx="955">
                  <c:v>16208.32</c:v>
                </c:pt>
                <c:pt idx="956">
                  <c:v>16208.32</c:v>
                </c:pt>
                <c:pt idx="957">
                  <c:v>21782.06</c:v>
                </c:pt>
                <c:pt idx="958">
                  <c:v>14977.75</c:v>
                </c:pt>
                <c:pt idx="959">
                  <c:v>25023.41</c:v>
                </c:pt>
                <c:pt idx="960">
                  <c:v>26921.37</c:v>
                </c:pt>
                <c:pt idx="961">
                  <c:v>26921.37</c:v>
                </c:pt>
                <c:pt idx="962">
                  <c:v>26921.37</c:v>
                </c:pt>
                <c:pt idx="963">
                  <c:v>26921.37</c:v>
                </c:pt>
                <c:pt idx="964">
                  <c:v>9519.4699999999993</c:v>
                </c:pt>
                <c:pt idx="965">
                  <c:v>12057.24</c:v>
                </c:pt>
                <c:pt idx="966">
                  <c:v>12721.84</c:v>
                </c:pt>
                <c:pt idx="967">
                  <c:v>12899.59</c:v>
                </c:pt>
                <c:pt idx="968">
                  <c:v>35940.85</c:v>
                </c:pt>
                <c:pt idx="969">
                  <c:v>35940.85</c:v>
                </c:pt>
                <c:pt idx="970">
                  <c:v>35940.85</c:v>
                </c:pt>
                <c:pt idx="971">
                  <c:v>15811.18</c:v>
                </c:pt>
                <c:pt idx="972">
                  <c:v>11198.61</c:v>
                </c:pt>
                <c:pt idx="973">
                  <c:v>13901.75</c:v>
                </c:pt>
                <c:pt idx="974">
                  <c:v>12009.34</c:v>
                </c:pt>
                <c:pt idx="975">
                  <c:v>10008.76</c:v>
                </c:pt>
                <c:pt idx="976">
                  <c:v>10008.76</c:v>
                </c:pt>
                <c:pt idx="977">
                  <c:v>10008.76</c:v>
                </c:pt>
                <c:pt idx="978">
                  <c:v>7312.5929999999998</c:v>
                </c:pt>
                <c:pt idx="979">
                  <c:v>10074.57</c:v>
                </c:pt>
                <c:pt idx="980">
                  <c:v>12002.67</c:v>
                </c:pt>
                <c:pt idx="981">
                  <c:v>11462.8</c:v>
                </c:pt>
                <c:pt idx="982">
                  <c:v>11649.71</c:v>
                </c:pt>
                <c:pt idx="983">
                  <c:v>11649.71</c:v>
                </c:pt>
                <c:pt idx="984">
                  <c:v>11649.71</c:v>
                </c:pt>
                <c:pt idx="985">
                  <c:v>16076.48</c:v>
                </c:pt>
                <c:pt idx="986">
                  <c:v>16170.95</c:v>
                </c:pt>
                <c:pt idx="987">
                  <c:v>11956.18</c:v>
                </c:pt>
                <c:pt idx="988">
                  <c:v>9327.33</c:v>
                </c:pt>
                <c:pt idx="989">
                  <c:v>12078.24</c:v>
                </c:pt>
                <c:pt idx="990">
                  <c:v>12078.24</c:v>
                </c:pt>
                <c:pt idx="991">
                  <c:v>12078.24</c:v>
                </c:pt>
                <c:pt idx="992">
                  <c:v>13661.03</c:v>
                </c:pt>
                <c:pt idx="993">
                  <c:v>11502.95</c:v>
                </c:pt>
                <c:pt idx="994">
                  <c:v>10507.92</c:v>
                </c:pt>
                <c:pt idx="995">
                  <c:v>7953.393</c:v>
                </c:pt>
                <c:pt idx="996">
                  <c:v>7273.2709999999997</c:v>
                </c:pt>
                <c:pt idx="997">
                  <c:v>7273.2709999999997</c:v>
                </c:pt>
                <c:pt idx="998">
                  <c:v>7273.2709999999997</c:v>
                </c:pt>
                <c:pt idx="999">
                  <c:v>7273.2709999999997</c:v>
                </c:pt>
                <c:pt idx="1000">
                  <c:v>14919.16</c:v>
                </c:pt>
                <c:pt idx="1001">
                  <c:v>19810.09</c:v>
                </c:pt>
                <c:pt idx="1002">
                  <c:v>12103.02</c:v>
                </c:pt>
                <c:pt idx="1003">
                  <c:v>11194.4</c:v>
                </c:pt>
                <c:pt idx="1004">
                  <c:v>11194.4</c:v>
                </c:pt>
                <c:pt idx="1005">
                  <c:v>11194.4</c:v>
                </c:pt>
                <c:pt idx="1006">
                  <c:v>16497.810000000001</c:v>
                </c:pt>
                <c:pt idx="1007">
                  <c:v>18927.580000000002</c:v>
                </c:pt>
                <c:pt idx="1008">
                  <c:v>11924.51</c:v>
                </c:pt>
                <c:pt idx="1009">
                  <c:v>9834.4570000000003</c:v>
                </c:pt>
                <c:pt idx="1010">
                  <c:v>15504.2</c:v>
                </c:pt>
                <c:pt idx="1011">
                  <c:v>15504.2</c:v>
                </c:pt>
                <c:pt idx="1012">
                  <c:v>15504.2</c:v>
                </c:pt>
                <c:pt idx="1013">
                  <c:v>11773.44</c:v>
                </c:pt>
                <c:pt idx="1014">
                  <c:v>11948.84</c:v>
                </c:pt>
                <c:pt idx="1015">
                  <c:v>14264.56</c:v>
                </c:pt>
                <c:pt idx="1016">
                  <c:v>18235.330000000002</c:v>
                </c:pt>
                <c:pt idx="1017">
                  <c:v>21981.81</c:v>
                </c:pt>
                <c:pt idx="1018">
                  <c:v>21981.81</c:v>
                </c:pt>
                <c:pt idx="1019">
                  <c:v>21981.81</c:v>
                </c:pt>
                <c:pt idx="1020">
                  <c:v>22880.18</c:v>
                </c:pt>
                <c:pt idx="1021">
                  <c:v>17620.5</c:v>
                </c:pt>
                <c:pt idx="1022">
                  <c:v>13949.35</c:v>
                </c:pt>
                <c:pt idx="1023">
                  <c:v>19991.32</c:v>
                </c:pt>
                <c:pt idx="1024">
                  <c:v>15711.62</c:v>
                </c:pt>
                <c:pt idx="1025">
                  <c:v>15711.62</c:v>
                </c:pt>
                <c:pt idx="1026">
                  <c:v>15711.62</c:v>
                </c:pt>
                <c:pt idx="1027">
                  <c:v>12141.42</c:v>
                </c:pt>
                <c:pt idx="1028">
                  <c:v>10510.7</c:v>
                </c:pt>
                <c:pt idx="1029">
                  <c:v>12597.01</c:v>
                </c:pt>
                <c:pt idx="1030">
                  <c:v>11543.91</c:v>
                </c:pt>
                <c:pt idx="1031">
                  <c:v>15546.89</c:v>
                </c:pt>
                <c:pt idx="1032">
                  <c:v>15546.89</c:v>
                </c:pt>
                <c:pt idx="1033">
                  <c:v>15546.89</c:v>
                </c:pt>
                <c:pt idx="1034">
                  <c:v>15546.89</c:v>
                </c:pt>
                <c:pt idx="1035">
                  <c:v>12688.37</c:v>
                </c:pt>
                <c:pt idx="1036">
                  <c:v>15879.46</c:v>
                </c:pt>
                <c:pt idx="1037">
                  <c:v>14273.62</c:v>
                </c:pt>
                <c:pt idx="1038">
                  <c:v>17497.38</c:v>
                </c:pt>
                <c:pt idx="1039">
                  <c:v>17497.38</c:v>
                </c:pt>
                <c:pt idx="1040">
                  <c:v>17497.38</c:v>
                </c:pt>
                <c:pt idx="1041">
                  <c:v>15816.28</c:v>
                </c:pt>
                <c:pt idx="1042">
                  <c:v>16128.81</c:v>
                </c:pt>
                <c:pt idx="1043">
                  <c:v>13987.07</c:v>
                </c:pt>
                <c:pt idx="1044">
                  <c:v>15376.17</c:v>
                </c:pt>
                <c:pt idx="1045">
                  <c:v>17302.330000000002</c:v>
                </c:pt>
                <c:pt idx="1046">
                  <c:v>17302.330000000002</c:v>
                </c:pt>
                <c:pt idx="1047">
                  <c:v>17302.330000000002</c:v>
                </c:pt>
                <c:pt idx="1048">
                  <c:v>20451.09</c:v>
                </c:pt>
                <c:pt idx="1049">
                  <c:v>29255.19</c:v>
                </c:pt>
                <c:pt idx="1050">
                  <c:v>33618.82</c:v>
                </c:pt>
                <c:pt idx="1051">
                  <c:v>18804.150000000001</c:v>
                </c:pt>
                <c:pt idx="1052">
                  <c:v>18454.560000000001</c:v>
                </c:pt>
                <c:pt idx="1053">
                  <c:v>18454.560000000001</c:v>
                </c:pt>
                <c:pt idx="1054">
                  <c:v>18454.560000000001</c:v>
                </c:pt>
                <c:pt idx="1055">
                  <c:v>21064.44</c:v>
                </c:pt>
                <c:pt idx="1056">
                  <c:v>17020.72</c:v>
                </c:pt>
                <c:pt idx="1057">
                  <c:v>23547.21</c:v>
                </c:pt>
                <c:pt idx="1058">
                  <c:v>21215.16</c:v>
                </c:pt>
                <c:pt idx="1059">
                  <c:v>22592.27</c:v>
                </c:pt>
                <c:pt idx="1060">
                  <c:v>22592.27</c:v>
                </c:pt>
                <c:pt idx="1061">
                  <c:v>22592.27</c:v>
                </c:pt>
                <c:pt idx="1062">
                  <c:v>21886.85</c:v>
                </c:pt>
                <c:pt idx="1063">
                  <c:v>22840.68</c:v>
                </c:pt>
                <c:pt idx="1064">
                  <c:v>26160.83</c:v>
                </c:pt>
                <c:pt idx="1065">
                  <c:v>31121.63</c:v>
                </c:pt>
                <c:pt idx="1066">
                  <c:v>43020.05</c:v>
                </c:pt>
                <c:pt idx="1067">
                  <c:v>43020.05</c:v>
                </c:pt>
                <c:pt idx="1068">
                  <c:v>43020.05</c:v>
                </c:pt>
                <c:pt idx="1069">
                  <c:v>40850.17</c:v>
                </c:pt>
                <c:pt idx="1070">
                  <c:v>38663.67</c:v>
                </c:pt>
                <c:pt idx="1071">
                  <c:v>31380.33</c:v>
                </c:pt>
                <c:pt idx="1072">
                  <c:v>26498.73</c:v>
                </c:pt>
                <c:pt idx="1073">
                  <c:v>18891.919999999998</c:v>
                </c:pt>
                <c:pt idx="1074">
                  <c:v>18891.919999999998</c:v>
                </c:pt>
                <c:pt idx="1075">
                  <c:v>18891.919999999998</c:v>
                </c:pt>
                <c:pt idx="1076">
                  <c:v>16447.919999999998</c:v>
                </c:pt>
                <c:pt idx="1077">
                  <c:v>17817.45</c:v>
                </c:pt>
                <c:pt idx="1078">
                  <c:v>15787.85</c:v>
                </c:pt>
                <c:pt idx="1079">
                  <c:v>30408.33</c:v>
                </c:pt>
                <c:pt idx="1080">
                  <c:v>27710.080000000002</c:v>
                </c:pt>
                <c:pt idx="1081">
                  <c:v>27710.080000000002</c:v>
                </c:pt>
                <c:pt idx="1082">
                  <c:v>27710.080000000002</c:v>
                </c:pt>
                <c:pt idx="1083">
                  <c:v>19118.03</c:v>
                </c:pt>
                <c:pt idx="1084">
                  <c:v>23458.37</c:v>
                </c:pt>
                <c:pt idx="1085">
                  <c:v>22366.7</c:v>
                </c:pt>
                <c:pt idx="1086">
                  <c:v>31117.87</c:v>
                </c:pt>
                <c:pt idx="1087">
                  <c:v>22909.82</c:v>
                </c:pt>
                <c:pt idx="1088">
                  <c:v>22909.82</c:v>
                </c:pt>
                <c:pt idx="1089">
                  <c:v>22909.82</c:v>
                </c:pt>
                <c:pt idx="1090">
                  <c:v>14473.31</c:v>
                </c:pt>
                <c:pt idx="1091">
                  <c:v>14925.75</c:v>
                </c:pt>
                <c:pt idx="1092">
                  <c:v>18669.84</c:v>
                </c:pt>
                <c:pt idx="1093">
                  <c:v>12275.82</c:v>
                </c:pt>
                <c:pt idx="1094">
                  <c:v>15684.5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A-4E44-B89F-2D23D649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86800"/>
        <c:axId val="533096600"/>
      </c:barChart>
      <c:lineChart>
        <c:grouping val="standard"/>
        <c:varyColors val="0"/>
        <c:ser>
          <c:idx val="0"/>
          <c:order val="0"/>
          <c:tx>
            <c:strRef>
              <c:f>Price!$R$16</c:f>
              <c:strCache>
                <c:ptCount val="1"/>
                <c:pt idx="0">
                  <c:v> Price </c:v>
                </c:pt>
              </c:strCache>
            </c:strRef>
          </c:tx>
          <c:spPr>
            <a:ln w="28575" cap="rnd" cmpd="sng" algn="ctr">
              <a:solidFill>
                <a:srgbClr val="132E57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cat>
            <c:numRef>
              <c:f>Price!$Q$17:$Q$1111</c:f>
              <c:numCache>
                <c:formatCode>m/d/yyyy</c:formatCode>
                <c:ptCount val="1095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  <c:pt idx="92">
                  <c:v>44105</c:v>
                </c:pt>
                <c:pt idx="93">
                  <c:v>44106</c:v>
                </c:pt>
                <c:pt idx="94">
                  <c:v>44107</c:v>
                </c:pt>
                <c:pt idx="95">
                  <c:v>44108</c:v>
                </c:pt>
                <c:pt idx="96">
                  <c:v>44109</c:v>
                </c:pt>
                <c:pt idx="97">
                  <c:v>44110</c:v>
                </c:pt>
                <c:pt idx="98">
                  <c:v>44111</c:v>
                </c:pt>
                <c:pt idx="99">
                  <c:v>44112</c:v>
                </c:pt>
                <c:pt idx="100">
                  <c:v>44113</c:v>
                </c:pt>
                <c:pt idx="101">
                  <c:v>44114</c:v>
                </c:pt>
                <c:pt idx="102">
                  <c:v>44115</c:v>
                </c:pt>
                <c:pt idx="103">
                  <c:v>44116</c:v>
                </c:pt>
                <c:pt idx="104">
                  <c:v>44117</c:v>
                </c:pt>
                <c:pt idx="105">
                  <c:v>44118</c:v>
                </c:pt>
                <c:pt idx="106">
                  <c:v>44119</c:v>
                </c:pt>
                <c:pt idx="107">
                  <c:v>44120</c:v>
                </c:pt>
                <c:pt idx="108">
                  <c:v>44121</c:v>
                </c:pt>
                <c:pt idx="109">
                  <c:v>44122</c:v>
                </c:pt>
                <c:pt idx="110">
                  <c:v>44123</c:v>
                </c:pt>
                <c:pt idx="111">
                  <c:v>44124</c:v>
                </c:pt>
                <c:pt idx="112">
                  <c:v>44125</c:v>
                </c:pt>
                <c:pt idx="113">
                  <c:v>44126</c:v>
                </c:pt>
                <c:pt idx="114">
                  <c:v>44127</c:v>
                </c:pt>
                <c:pt idx="115">
                  <c:v>44128</c:v>
                </c:pt>
                <c:pt idx="116">
                  <c:v>44129</c:v>
                </c:pt>
                <c:pt idx="117">
                  <c:v>44130</c:v>
                </c:pt>
                <c:pt idx="118">
                  <c:v>44131</c:v>
                </c:pt>
                <c:pt idx="119">
                  <c:v>44132</c:v>
                </c:pt>
                <c:pt idx="120">
                  <c:v>44133</c:v>
                </c:pt>
                <c:pt idx="121">
                  <c:v>44134</c:v>
                </c:pt>
                <c:pt idx="122">
                  <c:v>44135</c:v>
                </c:pt>
                <c:pt idx="123">
                  <c:v>44136</c:v>
                </c:pt>
                <c:pt idx="124">
                  <c:v>44137</c:v>
                </c:pt>
                <c:pt idx="125">
                  <c:v>44138</c:v>
                </c:pt>
                <c:pt idx="126">
                  <c:v>44139</c:v>
                </c:pt>
                <c:pt idx="127">
                  <c:v>44140</c:v>
                </c:pt>
                <c:pt idx="128">
                  <c:v>44141</c:v>
                </c:pt>
                <c:pt idx="129">
                  <c:v>44142</c:v>
                </c:pt>
                <c:pt idx="130">
                  <c:v>44143</c:v>
                </c:pt>
                <c:pt idx="131">
                  <c:v>44144</c:v>
                </c:pt>
                <c:pt idx="132">
                  <c:v>44145</c:v>
                </c:pt>
                <c:pt idx="133">
                  <c:v>44146</c:v>
                </c:pt>
                <c:pt idx="134">
                  <c:v>44147</c:v>
                </c:pt>
                <c:pt idx="135">
                  <c:v>44148</c:v>
                </c:pt>
                <c:pt idx="136">
                  <c:v>44149</c:v>
                </c:pt>
                <c:pt idx="137">
                  <c:v>44150</c:v>
                </c:pt>
                <c:pt idx="138">
                  <c:v>44151</c:v>
                </c:pt>
                <c:pt idx="139">
                  <c:v>44152</c:v>
                </c:pt>
                <c:pt idx="140">
                  <c:v>44153</c:v>
                </c:pt>
                <c:pt idx="141">
                  <c:v>44154</c:v>
                </c:pt>
                <c:pt idx="142">
                  <c:v>44155</c:v>
                </c:pt>
                <c:pt idx="143">
                  <c:v>44156</c:v>
                </c:pt>
                <c:pt idx="144">
                  <c:v>44157</c:v>
                </c:pt>
                <c:pt idx="145">
                  <c:v>44158</c:v>
                </c:pt>
                <c:pt idx="146">
                  <c:v>44159</c:v>
                </c:pt>
                <c:pt idx="147">
                  <c:v>44160</c:v>
                </c:pt>
                <c:pt idx="148">
                  <c:v>44161</c:v>
                </c:pt>
                <c:pt idx="149">
                  <c:v>44162</c:v>
                </c:pt>
                <c:pt idx="150">
                  <c:v>44163</c:v>
                </c:pt>
                <c:pt idx="151">
                  <c:v>44164</c:v>
                </c:pt>
                <c:pt idx="152">
                  <c:v>44165</c:v>
                </c:pt>
                <c:pt idx="153">
                  <c:v>44166</c:v>
                </c:pt>
                <c:pt idx="154">
                  <c:v>44167</c:v>
                </c:pt>
                <c:pt idx="155">
                  <c:v>44168</c:v>
                </c:pt>
                <c:pt idx="156">
                  <c:v>44169</c:v>
                </c:pt>
                <c:pt idx="157">
                  <c:v>44170</c:v>
                </c:pt>
                <c:pt idx="158">
                  <c:v>44171</c:v>
                </c:pt>
                <c:pt idx="159">
                  <c:v>44172</c:v>
                </c:pt>
                <c:pt idx="160">
                  <c:v>44173</c:v>
                </c:pt>
                <c:pt idx="161">
                  <c:v>44174</c:v>
                </c:pt>
                <c:pt idx="162">
                  <c:v>44175</c:v>
                </c:pt>
                <c:pt idx="163">
                  <c:v>44176</c:v>
                </c:pt>
                <c:pt idx="164">
                  <c:v>44177</c:v>
                </c:pt>
                <c:pt idx="165">
                  <c:v>44178</c:v>
                </c:pt>
                <c:pt idx="166">
                  <c:v>44179</c:v>
                </c:pt>
                <c:pt idx="167">
                  <c:v>44180</c:v>
                </c:pt>
                <c:pt idx="168">
                  <c:v>44181</c:v>
                </c:pt>
                <c:pt idx="169">
                  <c:v>44182</c:v>
                </c:pt>
                <c:pt idx="170">
                  <c:v>44183</c:v>
                </c:pt>
                <c:pt idx="171">
                  <c:v>44184</c:v>
                </c:pt>
                <c:pt idx="172">
                  <c:v>44185</c:v>
                </c:pt>
                <c:pt idx="173">
                  <c:v>44186</c:v>
                </c:pt>
                <c:pt idx="174">
                  <c:v>44187</c:v>
                </c:pt>
                <c:pt idx="175">
                  <c:v>44188</c:v>
                </c:pt>
                <c:pt idx="176">
                  <c:v>44189</c:v>
                </c:pt>
                <c:pt idx="177">
                  <c:v>44190</c:v>
                </c:pt>
                <c:pt idx="178">
                  <c:v>44191</c:v>
                </c:pt>
                <c:pt idx="179">
                  <c:v>44192</c:v>
                </c:pt>
                <c:pt idx="180">
                  <c:v>44193</c:v>
                </c:pt>
                <c:pt idx="181">
                  <c:v>44194</c:v>
                </c:pt>
                <c:pt idx="182">
                  <c:v>44195</c:v>
                </c:pt>
                <c:pt idx="183">
                  <c:v>44196</c:v>
                </c:pt>
                <c:pt idx="184">
                  <c:v>44197</c:v>
                </c:pt>
                <c:pt idx="185">
                  <c:v>44198</c:v>
                </c:pt>
                <c:pt idx="186">
                  <c:v>44199</c:v>
                </c:pt>
                <c:pt idx="187">
                  <c:v>44200</c:v>
                </c:pt>
                <c:pt idx="188">
                  <c:v>44201</c:v>
                </c:pt>
                <c:pt idx="189">
                  <c:v>44202</c:v>
                </c:pt>
                <c:pt idx="190">
                  <c:v>44203</c:v>
                </c:pt>
                <c:pt idx="191">
                  <c:v>44204</c:v>
                </c:pt>
                <c:pt idx="192">
                  <c:v>44205</c:v>
                </c:pt>
                <c:pt idx="193">
                  <c:v>44206</c:v>
                </c:pt>
                <c:pt idx="194">
                  <c:v>44207</c:v>
                </c:pt>
                <c:pt idx="195">
                  <c:v>44208</c:v>
                </c:pt>
                <c:pt idx="196">
                  <c:v>44209</c:v>
                </c:pt>
                <c:pt idx="197">
                  <c:v>44210</c:v>
                </c:pt>
                <c:pt idx="198">
                  <c:v>44211</c:v>
                </c:pt>
                <c:pt idx="199">
                  <c:v>44212</c:v>
                </c:pt>
                <c:pt idx="200">
                  <c:v>44213</c:v>
                </c:pt>
                <c:pt idx="201">
                  <c:v>44214</c:v>
                </c:pt>
                <c:pt idx="202">
                  <c:v>44215</c:v>
                </c:pt>
                <c:pt idx="203">
                  <c:v>44216</c:v>
                </c:pt>
                <c:pt idx="204">
                  <c:v>44217</c:v>
                </c:pt>
                <c:pt idx="205">
                  <c:v>44218</c:v>
                </c:pt>
                <c:pt idx="206">
                  <c:v>44219</c:v>
                </c:pt>
                <c:pt idx="207">
                  <c:v>44220</c:v>
                </c:pt>
                <c:pt idx="208">
                  <c:v>44221</c:v>
                </c:pt>
                <c:pt idx="209">
                  <c:v>44222</c:v>
                </c:pt>
                <c:pt idx="210">
                  <c:v>44223</c:v>
                </c:pt>
                <c:pt idx="211">
                  <c:v>44224</c:v>
                </c:pt>
                <c:pt idx="212">
                  <c:v>44225</c:v>
                </c:pt>
                <c:pt idx="213">
                  <c:v>44226</c:v>
                </c:pt>
                <c:pt idx="214">
                  <c:v>44227</c:v>
                </c:pt>
                <c:pt idx="215">
                  <c:v>44228</c:v>
                </c:pt>
                <c:pt idx="216">
                  <c:v>44229</c:v>
                </c:pt>
                <c:pt idx="217">
                  <c:v>44230</c:v>
                </c:pt>
                <c:pt idx="218">
                  <c:v>44231</c:v>
                </c:pt>
                <c:pt idx="219">
                  <c:v>44232</c:v>
                </c:pt>
                <c:pt idx="220">
                  <c:v>44233</c:v>
                </c:pt>
                <c:pt idx="221">
                  <c:v>44234</c:v>
                </c:pt>
                <c:pt idx="222">
                  <c:v>44235</c:v>
                </c:pt>
                <c:pt idx="223">
                  <c:v>44236</c:v>
                </c:pt>
                <c:pt idx="224">
                  <c:v>44237</c:v>
                </c:pt>
                <c:pt idx="225">
                  <c:v>44238</c:v>
                </c:pt>
                <c:pt idx="226">
                  <c:v>44239</c:v>
                </c:pt>
                <c:pt idx="227">
                  <c:v>44240</c:v>
                </c:pt>
                <c:pt idx="228">
                  <c:v>44241</c:v>
                </c:pt>
                <c:pt idx="229">
                  <c:v>44242</c:v>
                </c:pt>
                <c:pt idx="230">
                  <c:v>44243</c:v>
                </c:pt>
                <c:pt idx="231">
                  <c:v>44244</c:v>
                </c:pt>
                <c:pt idx="232">
                  <c:v>44245</c:v>
                </c:pt>
                <c:pt idx="233">
                  <c:v>44246</c:v>
                </c:pt>
                <c:pt idx="234">
                  <c:v>44247</c:v>
                </c:pt>
                <c:pt idx="235">
                  <c:v>44248</c:v>
                </c:pt>
                <c:pt idx="236">
                  <c:v>44249</c:v>
                </c:pt>
                <c:pt idx="237">
                  <c:v>44250</c:v>
                </c:pt>
                <c:pt idx="238">
                  <c:v>44251</c:v>
                </c:pt>
                <c:pt idx="239">
                  <c:v>44252</c:v>
                </c:pt>
                <c:pt idx="240">
                  <c:v>44253</c:v>
                </c:pt>
                <c:pt idx="241">
                  <c:v>44254</c:v>
                </c:pt>
                <c:pt idx="242">
                  <c:v>44255</c:v>
                </c:pt>
                <c:pt idx="243">
                  <c:v>44256</c:v>
                </c:pt>
                <c:pt idx="244">
                  <c:v>44257</c:v>
                </c:pt>
                <c:pt idx="245">
                  <c:v>44258</c:v>
                </c:pt>
                <c:pt idx="246">
                  <c:v>44259</c:v>
                </c:pt>
                <c:pt idx="247">
                  <c:v>44260</c:v>
                </c:pt>
                <c:pt idx="248">
                  <c:v>44261</c:v>
                </c:pt>
                <c:pt idx="249">
                  <c:v>44262</c:v>
                </c:pt>
                <c:pt idx="250">
                  <c:v>44263</c:v>
                </c:pt>
                <c:pt idx="251">
                  <c:v>44264</c:v>
                </c:pt>
                <c:pt idx="252">
                  <c:v>44265</c:v>
                </c:pt>
                <c:pt idx="253">
                  <c:v>44266</c:v>
                </c:pt>
                <c:pt idx="254">
                  <c:v>44267</c:v>
                </c:pt>
                <c:pt idx="255">
                  <c:v>44268</c:v>
                </c:pt>
                <c:pt idx="256">
                  <c:v>44269</c:v>
                </c:pt>
                <c:pt idx="257">
                  <c:v>44270</c:v>
                </c:pt>
                <c:pt idx="258">
                  <c:v>44271</c:v>
                </c:pt>
                <c:pt idx="259">
                  <c:v>44272</c:v>
                </c:pt>
                <c:pt idx="260">
                  <c:v>44273</c:v>
                </c:pt>
                <c:pt idx="261">
                  <c:v>44274</c:v>
                </c:pt>
                <c:pt idx="262">
                  <c:v>44275</c:v>
                </c:pt>
                <c:pt idx="263">
                  <c:v>44276</c:v>
                </c:pt>
                <c:pt idx="264">
                  <c:v>44277</c:v>
                </c:pt>
                <c:pt idx="265">
                  <c:v>44278</c:v>
                </c:pt>
                <c:pt idx="266">
                  <c:v>44279</c:v>
                </c:pt>
                <c:pt idx="267">
                  <c:v>44280</c:v>
                </c:pt>
                <c:pt idx="268">
                  <c:v>44281</c:v>
                </c:pt>
                <c:pt idx="269">
                  <c:v>44282</c:v>
                </c:pt>
                <c:pt idx="270">
                  <c:v>44283</c:v>
                </c:pt>
                <c:pt idx="271">
                  <c:v>44284</c:v>
                </c:pt>
                <c:pt idx="272">
                  <c:v>44285</c:v>
                </c:pt>
                <c:pt idx="273">
                  <c:v>44286</c:v>
                </c:pt>
                <c:pt idx="274">
                  <c:v>44287</c:v>
                </c:pt>
                <c:pt idx="275">
                  <c:v>44288</c:v>
                </c:pt>
                <c:pt idx="276">
                  <c:v>44289</c:v>
                </c:pt>
                <c:pt idx="277">
                  <c:v>44290</c:v>
                </c:pt>
                <c:pt idx="278">
                  <c:v>44291</c:v>
                </c:pt>
                <c:pt idx="279">
                  <c:v>44292</c:v>
                </c:pt>
                <c:pt idx="280">
                  <c:v>44293</c:v>
                </c:pt>
                <c:pt idx="281">
                  <c:v>44294</c:v>
                </c:pt>
                <c:pt idx="282">
                  <c:v>44295</c:v>
                </c:pt>
                <c:pt idx="283">
                  <c:v>44296</c:v>
                </c:pt>
                <c:pt idx="284">
                  <c:v>44297</c:v>
                </c:pt>
                <c:pt idx="285">
                  <c:v>44298</c:v>
                </c:pt>
                <c:pt idx="286">
                  <c:v>44299</c:v>
                </c:pt>
                <c:pt idx="287">
                  <c:v>44300</c:v>
                </c:pt>
                <c:pt idx="288">
                  <c:v>44301</c:v>
                </c:pt>
                <c:pt idx="289">
                  <c:v>44302</c:v>
                </c:pt>
                <c:pt idx="290">
                  <c:v>44303</c:v>
                </c:pt>
                <c:pt idx="291">
                  <c:v>44304</c:v>
                </c:pt>
                <c:pt idx="292">
                  <c:v>44305</c:v>
                </c:pt>
                <c:pt idx="293">
                  <c:v>44306</c:v>
                </c:pt>
                <c:pt idx="294">
                  <c:v>44307</c:v>
                </c:pt>
                <c:pt idx="295">
                  <c:v>44308</c:v>
                </c:pt>
                <c:pt idx="296">
                  <c:v>44309</c:v>
                </c:pt>
                <c:pt idx="297">
                  <c:v>44310</c:v>
                </c:pt>
                <c:pt idx="298">
                  <c:v>44311</c:v>
                </c:pt>
                <c:pt idx="299">
                  <c:v>44312</c:v>
                </c:pt>
                <c:pt idx="300">
                  <c:v>44313</c:v>
                </c:pt>
                <c:pt idx="301">
                  <c:v>44314</c:v>
                </c:pt>
                <c:pt idx="302">
                  <c:v>44315</c:v>
                </c:pt>
                <c:pt idx="303">
                  <c:v>44316</c:v>
                </c:pt>
                <c:pt idx="304">
                  <c:v>44317</c:v>
                </c:pt>
                <c:pt idx="305">
                  <c:v>44318</c:v>
                </c:pt>
                <c:pt idx="306">
                  <c:v>44319</c:v>
                </c:pt>
                <c:pt idx="307">
                  <c:v>44320</c:v>
                </c:pt>
                <c:pt idx="308">
                  <c:v>44321</c:v>
                </c:pt>
                <c:pt idx="309">
                  <c:v>44322</c:v>
                </c:pt>
                <c:pt idx="310">
                  <c:v>44323</c:v>
                </c:pt>
                <c:pt idx="311">
                  <c:v>44324</c:v>
                </c:pt>
                <c:pt idx="312">
                  <c:v>44325</c:v>
                </c:pt>
                <c:pt idx="313">
                  <c:v>44326</c:v>
                </c:pt>
                <c:pt idx="314">
                  <c:v>44327</c:v>
                </c:pt>
                <c:pt idx="315">
                  <c:v>44328</c:v>
                </c:pt>
                <c:pt idx="316">
                  <c:v>44329</c:v>
                </c:pt>
                <c:pt idx="317">
                  <c:v>44330</c:v>
                </c:pt>
                <c:pt idx="318">
                  <c:v>44331</c:v>
                </c:pt>
                <c:pt idx="319">
                  <c:v>44332</c:v>
                </c:pt>
                <c:pt idx="320">
                  <c:v>44333</c:v>
                </c:pt>
                <c:pt idx="321">
                  <c:v>44334</c:v>
                </c:pt>
                <c:pt idx="322">
                  <c:v>44335</c:v>
                </c:pt>
                <c:pt idx="323">
                  <c:v>44336</c:v>
                </c:pt>
                <c:pt idx="324">
                  <c:v>44337</c:v>
                </c:pt>
                <c:pt idx="325">
                  <c:v>44338</c:v>
                </c:pt>
                <c:pt idx="326">
                  <c:v>44339</c:v>
                </c:pt>
                <c:pt idx="327">
                  <c:v>44340</c:v>
                </c:pt>
                <c:pt idx="328">
                  <c:v>44341</c:v>
                </c:pt>
                <c:pt idx="329">
                  <c:v>44342</c:v>
                </c:pt>
                <c:pt idx="330">
                  <c:v>44343</c:v>
                </c:pt>
                <c:pt idx="331">
                  <c:v>44344</c:v>
                </c:pt>
                <c:pt idx="332">
                  <c:v>44345</c:v>
                </c:pt>
                <c:pt idx="333">
                  <c:v>44346</c:v>
                </c:pt>
                <c:pt idx="334">
                  <c:v>44347</c:v>
                </c:pt>
                <c:pt idx="335">
                  <c:v>44348</c:v>
                </c:pt>
                <c:pt idx="336">
                  <c:v>44349</c:v>
                </c:pt>
                <c:pt idx="337">
                  <c:v>44350</c:v>
                </c:pt>
                <c:pt idx="338">
                  <c:v>44351</c:v>
                </c:pt>
                <c:pt idx="339">
                  <c:v>44352</c:v>
                </c:pt>
                <c:pt idx="340">
                  <c:v>44353</c:v>
                </c:pt>
                <c:pt idx="341">
                  <c:v>44354</c:v>
                </c:pt>
                <c:pt idx="342">
                  <c:v>44355</c:v>
                </c:pt>
                <c:pt idx="343">
                  <c:v>44356</c:v>
                </c:pt>
                <c:pt idx="344">
                  <c:v>44357</c:v>
                </c:pt>
                <c:pt idx="345">
                  <c:v>44358</c:v>
                </c:pt>
                <c:pt idx="346">
                  <c:v>44359</c:v>
                </c:pt>
                <c:pt idx="347">
                  <c:v>44360</c:v>
                </c:pt>
                <c:pt idx="348">
                  <c:v>44361</c:v>
                </c:pt>
                <c:pt idx="349">
                  <c:v>44362</c:v>
                </c:pt>
                <c:pt idx="350">
                  <c:v>44363</c:v>
                </c:pt>
                <c:pt idx="351">
                  <c:v>44364</c:v>
                </c:pt>
                <c:pt idx="352">
                  <c:v>44365</c:v>
                </c:pt>
                <c:pt idx="353">
                  <c:v>44366</c:v>
                </c:pt>
                <c:pt idx="354">
                  <c:v>44367</c:v>
                </c:pt>
                <c:pt idx="355">
                  <c:v>44368</c:v>
                </c:pt>
                <c:pt idx="356">
                  <c:v>44369</c:v>
                </c:pt>
                <c:pt idx="357">
                  <c:v>44370</c:v>
                </c:pt>
                <c:pt idx="358">
                  <c:v>44371</c:v>
                </c:pt>
                <c:pt idx="359">
                  <c:v>44372</c:v>
                </c:pt>
                <c:pt idx="360">
                  <c:v>44373</c:v>
                </c:pt>
                <c:pt idx="361">
                  <c:v>44374</c:v>
                </c:pt>
                <c:pt idx="362">
                  <c:v>44375</c:v>
                </c:pt>
                <c:pt idx="363">
                  <c:v>44376</c:v>
                </c:pt>
                <c:pt idx="364">
                  <c:v>44377</c:v>
                </c:pt>
                <c:pt idx="365">
                  <c:v>44378</c:v>
                </c:pt>
                <c:pt idx="366">
                  <c:v>44379</c:v>
                </c:pt>
                <c:pt idx="367">
                  <c:v>44380</c:v>
                </c:pt>
                <c:pt idx="368">
                  <c:v>44381</c:v>
                </c:pt>
                <c:pt idx="369">
                  <c:v>44382</c:v>
                </c:pt>
                <c:pt idx="370">
                  <c:v>44383</c:v>
                </c:pt>
                <c:pt idx="371">
                  <c:v>44384</c:v>
                </c:pt>
                <c:pt idx="372">
                  <c:v>44385</c:v>
                </c:pt>
                <c:pt idx="373">
                  <c:v>44386</c:v>
                </c:pt>
                <c:pt idx="374">
                  <c:v>44387</c:v>
                </c:pt>
                <c:pt idx="375">
                  <c:v>44388</c:v>
                </c:pt>
                <c:pt idx="376">
                  <c:v>44389</c:v>
                </c:pt>
                <c:pt idx="377">
                  <c:v>44390</c:v>
                </c:pt>
                <c:pt idx="378">
                  <c:v>44391</c:v>
                </c:pt>
                <c:pt idx="379">
                  <c:v>44392</c:v>
                </c:pt>
                <c:pt idx="380">
                  <c:v>44393</c:v>
                </c:pt>
                <c:pt idx="381">
                  <c:v>44394</c:v>
                </c:pt>
                <c:pt idx="382">
                  <c:v>44395</c:v>
                </c:pt>
                <c:pt idx="383">
                  <c:v>44396</c:v>
                </c:pt>
                <c:pt idx="384">
                  <c:v>44397</c:v>
                </c:pt>
                <c:pt idx="385">
                  <c:v>44398</c:v>
                </c:pt>
                <c:pt idx="386">
                  <c:v>44399</c:v>
                </c:pt>
                <c:pt idx="387">
                  <c:v>44400</c:v>
                </c:pt>
                <c:pt idx="388">
                  <c:v>44401</c:v>
                </c:pt>
                <c:pt idx="389">
                  <c:v>44402</c:v>
                </c:pt>
                <c:pt idx="390">
                  <c:v>44403</c:v>
                </c:pt>
                <c:pt idx="391">
                  <c:v>44404</c:v>
                </c:pt>
                <c:pt idx="392">
                  <c:v>44405</c:v>
                </c:pt>
                <c:pt idx="393">
                  <c:v>44406</c:v>
                </c:pt>
                <c:pt idx="394">
                  <c:v>44407</c:v>
                </c:pt>
                <c:pt idx="395">
                  <c:v>44408</c:v>
                </c:pt>
                <c:pt idx="396">
                  <c:v>44409</c:v>
                </c:pt>
                <c:pt idx="397">
                  <c:v>44410</c:v>
                </c:pt>
                <c:pt idx="398">
                  <c:v>44411</c:v>
                </c:pt>
                <c:pt idx="399">
                  <c:v>44412</c:v>
                </c:pt>
                <c:pt idx="400">
                  <c:v>44413</c:v>
                </c:pt>
                <c:pt idx="401">
                  <c:v>44414</c:v>
                </c:pt>
                <c:pt idx="402">
                  <c:v>44415</c:v>
                </c:pt>
                <c:pt idx="403">
                  <c:v>44416</c:v>
                </c:pt>
                <c:pt idx="404">
                  <c:v>44417</c:v>
                </c:pt>
                <c:pt idx="405">
                  <c:v>44418</c:v>
                </c:pt>
                <c:pt idx="406">
                  <c:v>44419</c:v>
                </c:pt>
                <c:pt idx="407">
                  <c:v>44420</c:v>
                </c:pt>
                <c:pt idx="408">
                  <c:v>44421</c:v>
                </c:pt>
                <c:pt idx="409">
                  <c:v>44422</c:v>
                </c:pt>
                <c:pt idx="410">
                  <c:v>44423</c:v>
                </c:pt>
                <c:pt idx="411">
                  <c:v>44424</c:v>
                </c:pt>
                <c:pt idx="412">
                  <c:v>44425</c:v>
                </c:pt>
                <c:pt idx="413">
                  <c:v>44426</c:v>
                </c:pt>
                <c:pt idx="414">
                  <c:v>44427</c:v>
                </c:pt>
                <c:pt idx="415">
                  <c:v>44428</c:v>
                </c:pt>
                <c:pt idx="416">
                  <c:v>44429</c:v>
                </c:pt>
                <c:pt idx="417">
                  <c:v>44430</c:v>
                </c:pt>
                <c:pt idx="418">
                  <c:v>44431</c:v>
                </c:pt>
                <c:pt idx="419">
                  <c:v>44432</c:v>
                </c:pt>
                <c:pt idx="420">
                  <c:v>44433</c:v>
                </c:pt>
                <c:pt idx="421">
                  <c:v>44434</c:v>
                </c:pt>
                <c:pt idx="422">
                  <c:v>44435</c:v>
                </c:pt>
                <c:pt idx="423">
                  <c:v>44436</c:v>
                </c:pt>
                <c:pt idx="424">
                  <c:v>44437</c:v>
                </c:pt>
                <c:pt idx="425">
                  <c:v>44438</c:v>
                </c:pt>
                <c:pt idx="426">
                  <c:v>44439</c:v>
                </c:pt>
                <c:pt idx="427">
                  <c:v>44440</c:v>
                </c:pt>
                <c:pt idx="428">
                  <c:v>44441</c:v>
                </c:pt>
                <c:pt idx="429">
                  <c:v>44442</c:v>
                </c:pt>
                <c:pt idx="430">
                  <c:v>44443</c:v>
                </c:pt>
                <c:pt idx="431">
                  <c:v>44444</c:v>
                </c:pt>
                <c:pt idx="432">
                  <c:v>44445</c:v>
                </c:pt>
                <c:pt idx="433">
                  <c:v>44446</c:v>
                </c:pt>
                <c:pt idx="434">
                  <c:v>44447</c:v>
                </c:pt>
                <c:pt idx="435">
                  <c:v>44448</c:v>
                </c:pt>
                <c:pt idx="436">
                  <c:v>44449</c:v>
                </c:pt>
                <c:pt idx="437">
                  <c:v>44450</c:v>
                </c:pt>
                <c:pt idx="438">
                  <c:v>44451</c:v>
                </c:pt>
                <c:pt idx="439">
                  <c:v>44452</c:v>
                </c:pt>
                <c:pt idx="440">
                  <c:v>44453</c:v>
                </c:pt>
                <c:pt idx="441">
                  <c:v>44454</c:v>
                </c:pt>
                <c:pt idx="442">
                  <c:v>44455</c:v>
                </c:pt>
                <c:pt idx="443">
                  <c:v>44456</c:v>
                </c:pt>
                <c:pt idx="444">
                  <c:v>44457</c:v>
                </c:pt>
                <c:pt idx="445">
                  <c:v>44458</c:v>
                </c:pt>
                <c:pt idx="446">
                  <c:v>44459</c:v>
                </c:pt>
                <c:pt idx="447">
                  <c:v>44460</c:v>
                </c:pt>
                <c:pt idx="448">
                  <c:v>44461</c:v>
                </c:pt>
                <c:pt idx="449">
                  <c:v>44462</c:v>
                </c:pt>
                <c:pt idx="450">
                  <c:v>44463</c:v>
                </c:pt>
                <c:pt idx="451">
                  <c:v>44464</c:v>
                </c:pt>
                <c:pt idx="452">
                  <c:v>44465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44471</c:v>
                </c:pt>
                <c:pt idx="459">
                  <c:v>44472</c:v>
                </c:pt>
                <c:pt idx="460">
                  <c:v>44473</c:v>
                </c:pt>
                <c:pt idx="461">
                  <c:v>44474</c:v>
                </c:pt>
                <c:pt idx="462">
                  <c:v>44475</c:v>
                </c:pt>
                <c:pt idx="463">
                  <c:v>44476</c:v>
                </c:pt>
                <c:pt idx="464">
                  <c:v>44477</c:v>
                </c:pt>
                <c:pt idx="465">
                  <c:v>44478</c:v>
                </c:pt>
                <c:pt idx="466">
                  <c:v>44479</c:v>
                </c:pt>
                <c:pt idx="467">
                  <c:v>44480</c:v>
                </c:pt>
                <c:pt idx="468">
                  <c:v>44481</c:v>
                </c:pt>
                <c:pt idx="469">
                  <c:v>44482</c:v>
                </c:pt>
                <c:pt idx="470">
                  <c:v>44483</c:v>
                </c:pt>
                <c:pt idx="471">
                  <c:v>44484</c:v>
                </c:pt>
                <c:pt idx="472">
                  <c:v>44485</c:v>
                </c:pt>
                <c:pt idx="473">
                  <c:v>44486</c:v>
                </c:pt>
                <c:pt idx="474">
                  <c:v>44487</c:v>
                </c:pt>
                <c:pt idx="475">
                  <c:v>44488</c:v>
                </c:pt>
                <c:pt idx="476">
                  <c:v>44489</c:v>
                </c:pt>
                <c:pt idx="477">
                  <c:v>44490</c:v>
                </c:pt>
                <c:pt idx="478">
                  <c:v>44491</c:v>
                </c:pt>
                <c:pt idx="479">
                  <c:v>44492</c:v>
                </c:pt>
                <c:pt idx="480">
                  <c:v>44493</c:v>
                </c:pt>
                <c:pt idx="481">
                  <c:v>44494</c:v>
                </c:pt>
                <c:pt idx="482">
                  <c:v>44495</c:v>
                </c:pt>
                <c:pt idx="483">
                  <c:v>44496</c:v>
                </c:pt>
                <c:pt idx="484">
                  <c:v>44497</c:v>
                </c:pt>
                <c:pt idx="485">
                  <c:v>44498</c:v>
                </c:pt>
                <c:pt idx="486">
                  <c:v>44499</c:v>
                </c:pt>
                <c:pt idx="487">
                  <c:v>44500</c:v>
                </c:pt>
                <c:pt idx="488">
                  <c:v>44501</c:v>
                </c:pt>
                <c:pt idx="489">
                  <c:v>44502</c:v>
                </c:pt>
                <c:pt idx="490">
                  <c:v>44503</c:v>
                </c:pt>
                <c:pt idx="491">
                  <c:v>44504</c:v>
                </c:pt>
                <c:pt idx="492">
                  <c:v>44505</c:v>
                </c:pt>
                <c:pt idx="493">
                  <c:v>44506</c:v>
                </c:pt>
                <c:pt idx="494">
                  <c:v>44507</c:v>
                </c:pt>
                <c:pt idx="495">
                  <c:v>44508</c:v>
                </c:pt>
                <c:pt idx="496">
                  <c:v>44509</c:v>
                </c:pt>
                <c:pt idx="497">
                  <c:v>44510</c:v>
                </c:pt>
                <c:pt idx="498">
                  <c:v>44511</c:v>
                </c:pt>
                <c:pt idx="499">
                  <c:v>44512</c:v>
                </c:pt>
                <c:pt idx="500">
                  <c:v>44513</c:v>
                </c:pt>
                <c:pt idx="501">
                  <c:v>44514</c:v>
                </c:pt>
                <c:pt idx="502">
                  <c:v>44515</c:v>
                </c:pt>
                <c:pt idx="503">
                  <c:v>44516</c:v>
                </c:pt>
                <c:pt idx="504">
                  <c:v>44517</c:v>
                </c:pt>
                <c:pt idx="505">
                  <c:v>44518</c:v>
                </c:pt>
                <c:pt idx="506">
                  <c:v>44519</c:v>
                </c:pt>
                <c:pt idx="507">
                  <c:v>44520</c:v>
                </c:pt>
                <c:pt idx="508">
                  <c:v>44521</c:v>
                </c:pt>
                <c:pt idx="509">
                  <c:v>44522</c:v>
                </c:pt>
                <c:pt idx="510">
                  <c:v>44523</c:v>
                </c:pt>
                <c:pt idx="511">
                  <c:v>44524</c:v>
                </c:pt>
                <c:pt idx="512">
                  <c:v>44525</c:v>
                </c:pt>
                <c:pt idx="513">
                  <c:v>44526</c:v>
                </c:pt>
                <c:pt idx="514">
                  <c:v>44527</c:v>
                </c:pt>
                <c:pt idx="515">
                  <c:v>44528</c:v>
                </c:pt>
                <c:pt idx="516">
                  <c:v>44529</c:v>
                </c:pt>
                <c:pt idx="517">
                  <c:v>44530</c:v>
                </c:pt>
                <c:pt idx="518">
                  <c:v>44531</c:v>
                </c:pt>
                <c:pt idx="519">
                  <c:v>44532</c:v>
                </c:pt>
                <c:pt idx="520">
                  <c:v>44533</c:v>
                </c:pt>
                <c:pt idx="521">
                  <c:v>44534</c:v>
                </c:pt>
                <c:pt idx="522">
                  <c:v>44535</c:v>
                </c:pt>
                <c:pt idx="523">
                  <c:v>44536</c:v>
                </c:pt>
                <c:pt idx="524">
                  <c:v>44537</c:v>
                </c:pt>
                <c:pt idx="525">
                  <c:v>44538</c:v>
                </c:pt>
                <c:pt idx="526">
                  <c:v>44539</c:v>
                </c:pt>
                <c:pt idx="527">
                  <c:v>44540</c:v>
                </c:pt>
                <c:pt idx="528">
                  <c:v>44541</c:v>
                </c:pt>
                <c:pt idx="529">
                  <c:v>44542</c:v>
                </c:pt>
                <c:pt idx="530">
                  <c:v>44543</c:v>
                </c:pt>
                <c:pt idx="531">
                  <c:v>44544</c:v>
                </c:pt>
                <c:pt idx="532">
                  <c:v>44545</c:v>
                </c:pt>
                <c:pt idx="533">
                  <c:v>44546</c:v>
                </c:pt>
                <c:pt idx="534">
                  <c:v>44547</c:v>
                </c:pt>
                <c:pt idx="535">
                  <c:v>44548</c:v>
                </c:pt>
                <c:pt idx="536">
                  <c:v>44549</c:v>
                </c:pt>
                <c:pt idx="537">
                  <c:v>44550</c:v>
                </c:pt>
                <c:pt idx="538">
                  <c:v>44551</c:v>
                </c:pt>
                <c:pt idx="539">
                  <c:v>44552</c:v>
                </c:pt>
                <c:pt idx="540">
                  <c:v>44553</c:v>
                </c:pt>
                <c:pt idx="541">
                  <c:v>44554</c:v>
                </c:pt>
                <c:pt idx="542">
                  <c:v>44555</c:v>
                </c:pt>
                <c:pt idx="543">
                  <c:v>44556</c:v>
                </c:pt>
                <c:pt idx="544">
                  <c:v>44557</c:v>
                </c:pt>
                <c:pt idx="545">
                  <c:v>44558</c:v>
                </c:pt>
                <c:pt idx="546">
                  <c:v>44559</c:v>
                </c:pt>
                <c:pt idx="547">
                  <c:v>44560</c:v>
                </c:pt>
                <c:pt idx="548">
                  <c:v>44561</c:v>
                </c:pt>
                <c:pt idx="549">
                  <c:v>44562</c:v>
                </c:pt>
                <c:pt idx="550">
                  <c:v>44563</c:v>
                </c:pt>
                <c:pt idx="551">
                  <c:v>44564</c:v>
                </c:pt>
                <c:pt idx="552">
                  <c:v>44565</c:v>
                </c:pt>
                <c:pt idx="553">
                  <c:v>44566</c:v>
                </c:pt>
                <c:pt idx="554">
                  <c:v>44567</c:v>
                </c:pt>
                <c:pt idx="555">
                  <c:v>44568</c:v>
                </c:pt>
                <c:pt idx="556">
                  <c:v>44569</c:v>
                </c:pt>
                <c:pt idx="557">
                  <c:v>44570</c:v>
                </c:pt>
                <c:pt idx="558">
                  <c:v>44571</c:v>
                </c:pt>
                <c:pt idx="559">
                  <c:v>44572</c:v>
                </c:pt>
                <c:pt idx="560">
                  <c:v>44573</c:v>
                </c:pt>
                <c:pt idx="561">
                  <c:v>44574</c:v>
                </c:pt>
                <c:pt idx="562">
                  <c:v>44575</c:v>
                </c:pt>
                <c:pt idx="563">
                  <c:v>44576</c:v>
                </c:pt>
                <c:pt idx="564">
                  <c:v>44577</c:v>
                </c:pt>
                <c:pt idx="565">
                  <c:v>44578</c:v>
                </c:pt>
                <c:pt idx="566">
                  <c:v>44579</c:v>
                </c:pt>
                <c:pt idx="567">
                  <c:v>44580</c:v>
                </c:pt>
                <c:pt idx="568">
                  <c:v>44581</c:v>
                </c:pt>
                <c:pt idx="569">
                  <c:v>44582</c:v>
                </c:pt>
                <c:pt idx="570">
                  <c:v>44583</c:v>
                </c:pt>
                <c:pt idx="571">
                  <c:v>44584</c:v>
                </c:pt>
                <c:pt idx="572">
                  <c:v>44585</c:v>
                </c:pt>
                <c:pt idx="573">
                  <c:v>44586</c:v>
                </c:pt>
                <c:pt idx="574">
                  <c:v>44587</c:v>
                </c:pt>
                <c:pt idx="575">
                  <c:v>44588</c:v>
                </c:pt>
                <c:pt idx="576">
                  <c:v>44589</c:v>
                </c:pt>
                <c:pt idx="577">
                  <c:v>44590</c:v>
                </c:pt>
                <c:pt idx="578">
                  <c:v>44591</c:v>
                </c:pt>
                <c:pt idx="579">
                  <c:v>44592</c:v>
                </c:pt>
                <c:pt idx="580">
                  <c:v>44593</c:v>
                </c:pt>
                <c:pt idx="581">
                  <c:v>44594</c:v>
                </c:pt>
                <c:pt idx="582">
                  <c:v>44595</c:v>
                </c:pt>
                <c:pt idx="583">
                  <c:v>44596</c:v>
                </c:pt>
                <c:pt idx="584">
                  <c:v>44597</c:v>
                </c:pt>
                <c:pt idx="585">
                  <c:v>44598</c:v>
                </c:pt>
                <c:pt idx="586">
                  <c:v>44599</c:v>
                </c:pt>
                <c:pt idx="587">
                  <c:v>44600</c:v>
                </c:pt>
                <c:pt idx="588">
                  <c:v>44601</c:v>
                </c:pt>
                <c:pt idx="589">
                  <c:v>44602</c:v>
                </c:pt>
                <c:pt idx="590">
                  <c:v>44603</c:v>
                </c:pt>
                <c:pt idx="591">
                  <c:v>44604</c:v>
                </c:pt>
                <c:pt idx="592">
                  <c:v>44605</c:v>
                </c:pt>
                <c:pt idx="593">
                  <c:v>44606</c:v>
                </c:pt>
                <c:pt idx="594">
                  <c:v>44607</c:v>
                </c:pt>
                <c:pt idx="595">
                  <c:v>44608</c:v>
                </c:pt>
                <c:pt idx="596">
                  <c:v>44609</c:v>
                </c:pt>
                <c:pt idx="597">
                  <c:v>44610</c:v>
                </c:pt>
                <c:pt idx="598">
                  <c:v>44611</c:v>
                </c:pt>
                <c:pt idx="599">
                  <c:v>44612</c:v>
                </c:pt>
                <c:pt idx="600">
                  <c:v>44613</c:v>
                </c:pt>
                <c:pt idx="601">
                  <c:v>44614</c:v>
                </c:pt>
                <c:pt idx="602">
                  <c:v>44615</c:v>
                </c:pt>
                <c:pt idx="603">
                  <c:v>44616</c:v>
                </c:pt>
                <c:pt idx="604">
                  <c:v>44617</c:v>
                </c:pt>
                <c:pt idx="605">
                  <c:v>44618</c:v>
                </c:pt>
                <c:pt idx="606">
                  <c:v>44619</c:v>
                </c:pt>
                <c:pt idx="607">
                  <c:v>44620</c:v>
                </c:pt>
                <c:pt idx="608">
                  <c:v>44621</c:v>
                </c:pt>
                <c:pt idx="609">
                  <c:v>44622</c:v>
                </c:pt>
                <c:pt idx="610">
                  <c:v>44623</c:v>
                </c:pt>
                <c:pt idx="611">
                  <c:v>44624</c:v>
                </c:pt>
                <c:pt idx="612">
                  <c:v>44625</c:v>
                </c:pt>
                <c:pt idx="613">
                  <c:v>44626</c:v>
                </c:pt>
                <c:pt idx="614">
                  <c:v>44627</c:v>
                </c:pt>
                <c:pt idx="615">
                  <c:v>44628</c:v>
                </c:pt>
                <c:pt idx="616">
                  <c:v>44629</c:v>
                </c:pt>
                <c:pt idx="617">
                  <c:v>44630</c:v>
                </c:pt>
                <c:pt idx="618">
                  <c:v>44631</c:v>
                </c:pt>
                <c:pt idx="619">
                  <c:v>44632</c:v>
                </c:pt>
                <c:pt idx="620">
                  <c:v>44633</c:v>
                </c:pt>
                <c:pt idx="621">
                  <c:v>44634</c:v>
                </c:pt>
                <c:pt idx="622">
                  <c:v>44635</c:v>
                </c:pt>
                <c:pt idx="623">
                  <c:v>44636</c:v>
                </c:pt>
                <c:pt idx="624">
                  <c:v>44637</c:v>
                </c:pt>
                <c:pt idx="625">
                  <c:v>44638</c:v>
                </c:pt>
                <c:pt idx="626">
                  <c:v>44639</c:v>
                </c:pt>
                <c:pt idx="627">
                  <c:v>44640</c:v>
                </c:pt>
                <c:pt idx="628">
                  <c:v>44641</c:v>
                </c:pt>
                <c:pt idx="629">
                  <c:v>44642</c:v>
                </c:pt>
                <c:pt idx="630">
                  <c:v>44643</c:v>
                </c:pt>
                <c:pt idx="631">
                  <c:v>44644</c:v>
                </c:pt>
                <c:pt idx="632">
                  <c:v>44645</c:v>
                </c:pt>
                <c:pt idx="633">
                  <c:v>44646</c:v>
                </c:pt>
                <c:pt idx="634">
                  <c:v>44647</c:v>
                </c:pt>
                <c:pt idx="635">
                  <c:v>44648</c:v>
                </c:pt>
                <c:pt idx="636">
                  <c:v>44649</c:v>
                </c:pt>
                <c:pt idx="637">
                  <c:v>44650</c:v>
                </c:pt>
                <c:pt idx="638">
                  <c:v>44651</c:v>
                </c:pt>
                <c:pt idx="639">
                  <c:v>44652</c:v>
                </c:pt>
                <c:pt idx="640">
                  <c:v>44653</c:v>
                </c:pt>
                <c:pt idx="641">
                  <c:v>44654</c:v>
                </c:pt>
                <c:pt idx="642">
                  <c:v>44655</c:v>
                </c:pt>
                <c:pt idx="643">
                  <c:v>44656</c:v>
                </c:pt>
                <c:pt idx="644">
                  <c:v>44657</c:v>
                </c:pt>
                <c:pt idx="645">
                  <c:v>44658</c:v>
                </c:pt>
                <c:pt idx="646">
                  <c:v>44659</c:v>
                </c:pt>
                <c:pt idx="647">
                  <c:v>44660</c:v>
                </c:pt>
                <c:pt idx="648">
                  <c:v>44661</c:v>
                </c:pt>
                <c:pt idx="649">
                  <c:v>44662</c:v>
                </c:pt>
                <c:pt idx="650">
                  <c:v>44663</c:v>
                </c:pt>
                <c:pt idx="651">
                  <c:v>44664</c:v>
                </c:pt>
                <c:pt idx="652">
                  <c:v>44665</c:v>
                </c:pt>
                <c:pt idx="653">
                  <c:v>44666</c:v>
                </c:pt>
                <c:pt idx="654">
                  <c:v>44667</c:v>
                </c:pt>
                <c:pt idx="655">
                  <c:v>44668</c:v>
                </c:pt>
                <c:pt idx="656">
                  <c:v>44669</c:v>
                </c:pt>
                <c:pt idx="657">
                  <c:v>44670</c:v>
                </c:pt>
                <c:pt idx="658">
                  <c:v>44671</c:v>
                </c:pt>
                <c:pt idx="659">
                  <c:v>44672</c:v>
                </c:pt>
                <c:pt idx="660">
                  <c:v>44673</c:v>
                </c:pt>
                <c:pt idx="661">
                  <c:v>44674</c:v>
                </c:pt>
                <c:pt idx="662">
                  <c:v>44675</c:v>
                </c:pt>
                <c:pt idx="663">
                  <c:v>44676</c:v>
                </c:pt>
                <c:pt idx="664">
                  <c:v>44677</c:v>
                </c:pt>
                <c:pt idx="665">
                  <c:v>44678</c:v>
                </c:pt>
                <c:pt idx="666">
                  <c:v>44679</c:v>
                </c:pt>
                <c:pt idx="667">
                  <c:v>44680</c:v>
                </c:pt>
                <c:pt idx="668">
                  <c:v>44681</c:v>
                </c:pt>
                <c:pt idx="669">
                  <c:v>44682</c:v>
                </c:pt>
                <c:pt idx="670">
                  <c:v>44683</c:v>
                </c:pt>
                <c:pt idx="671">
                  <c:v>44684</c:v>
                </c:pt>
                <c:pt idx="672">
                  <c:v>44685</c:v>
                </c:pt>
                <c:pt idx="673">
                  <c:v>44686</c:v>
                </c:pt>
                <c:pt idx="674">
                  <c:v>44687</c:v>
                </c:pt>
                <c:pt idx="675">
                  <c:v>44688</c:v>
                </c:pt>
                <c:pt idx="676">
                  <c:v>44689</c:v>
                </c:pt>
                <c:pt idx="677">
                  <c:v>44690</c:v>
                </c:pt>
                <c:pt idx="678">
                  <c:v>44691</c:v>
                </c:pt>
                <c:pt idx="679">
                  <c:v>44692</c:v>
                </c:pt>
                <c:pt idx="680">
                  <c:v>44693</c:v>
                </c:pt>
                <c:pt idx="681">
                  <c:v>44694</c:v>
                </c:pt>
                <c:pt idx="682">
                  <c:v>44695</c:v>
                </c:pt>
                <c:pt idx="683">
                  <c:v>44696</c:v>
                </c:pt>
                <c:pt idx="684">
                  <c:v>44697</c:v>
                </c:pt>
                <c:pt idx="685">
                  <c:v>44698</c:v>
                </c:pt>
                <c:pt idx="686">
                  <c:v>44699</c:v>
                </c:pt>
                <c:pt idx="687">
                  <c:v>44700</c:v>
                </c:pt>
                <c:pt idx="688">
                  <c:v>44701</c:v>
                </c:pt>
                <c:pt idx="689">
                  <c:v>44702</c:v>
                </c:pt>
                <c:pt idx="690">
                  <c:v>44703</c:v>
                </c:pt>
                <c:pt idx="691">
                  <c:v>44704</c:v>
                </c:pt>
                <c:pt idx="692">
                  <c:v>44705</c:v>
                </c:pt>
                <c:pt idx="693">
                  <c:v>44706</c:v>
                </c:pt>
                <c:pt idx="694">
                  <c:v>44707</c:v>
                </c:pt>
                <c:pt idx="695">
                  <c:v>44708</c:v>
                </c:pt>
                <c:pt idx="696">
                  <c:v>44709</c:v>
                </c:pt>
                <c:pt idx="697">
                  <c:v>44710</c:v>
                </c:pt>
                <c:pt idx="698">
                  <c:v>44711</c:v>
                </c:pt>
                <c:pt idx="699">
                  <c:v>44712</c:v>
                </c:pt>
                <c:pt idx="700">
                  <c:v>44713</c:v>
                </c:pt>
                <c:pt idx="701">
                  <c:v>44714</c:v>
                </c:pt>
                <c:pt idx="702">
                  <c:v>44715</c:v>
                </c:pt>
                <c:pt idx="703">
                  <c:v>44716</c:v>
                </c:pt>
                <c:pt idx="704">
                  <c:v>44717</c:v>
                </c:pt>
                <c:pt idx="705">
                  <c:v>44718</c:v>
                </c:pt>
                <c:pt idx="706">
                  <c:v>44719</c:v>
                </c:pt>
                <c:pt idx="707">
                  <c:v>44720</c:v>
                </c:pt>
                <c:pt idx="708">
                  <c:v>44721</c:v>
                </c:pt>
                <c:pt idx="709">
                  <c:v>44722</c:v>
                </c:pt>
                <c:pt idx="710">
                  <c:v>44723</c:v>
                </c:pt>
                <c:pt idx="711">
                  <c:v>44724</c:v>
                </c:pt>
                <c:pt idx="712">
                  <c:v>44725</c:v>
                </c:pt>
                <c:pt idx="713">
                  <c:v>44726</c:v>
                </c:pt>
                <c:pt idx="714">
                  <c:v>44727</c:v>
                </c:pt>
                <c:pt idx="715">
                  <c:v>44728</c:v>
                </c:pt>
                <c:pt idx="716">
                  <c:v>44729</c:v>
                </c:pt>
                <c:pt idx="717">
                  <c:v>44730</c:v>
                </c:pt>
                <c:pt idx="718">
                  <c:v>44731</c:v>
                </c:pt>
                <c:pt idx="719">
                  <c:v>44732</c:v>
                </c:pt>
                <c:pt idx="720">
                  <c:v>44733</c:v>
                </c:pt>
                <c:pt idx="721">
                  <c:v>44734</c:v>
                </c:pt>
                <c:pt idx="722">
                  <c:v>44735</c:v>
                </c:pt>
                <c:pt idx="723">
                  <c:v>44736</c:v>
                </c:pt>
                <c:pt idx="724">
                  <c:v>44737</c:v>
                </c:pt>
                <c:pt idx="725">
                  <c:v>44738</c:v>
                </c:pt>
                <c:pt idx="726">
                  <c:v>44739</c:v>
                </c:pt>
                <c:pt idx="727">
                  <c:v>44740</c:v>
                </c:pt>
                <c:pt idx="728">
                  <c:v>44741</c:v>
                </c:pt>
                <c:pt idx="729">
                  <c:v>44742</c:v>
                </c:pt>
                <c:pt idx="730">
                  <c:v>44743</c:v>
                </c:pt>
                <c:pt idx="731">
                  <c:v>44744</c:v>
                </c:pt>
                <c:pt idx="732">
                  <c:v>44745</c:v>
                </c:pt>
                <c:pt idx="733">
                  <c:v>44746</c:v>
                </c:pt>
                <c:pt idx="734">
                  <c:v>44747</c:v>
                </c:pt>
                <c:pt idx="735">
                  <c:v>44748</c:v>
                </c:pt>
                <c:pt idx="736">
                  <c:v>44749</c:v>
                </c:pt>
                <c:pt idx="737">
                  <c:v>44750</c:v>
                </c:pt>
                <c:pt idx="738">
                  <c:v>44751</c:v>
                </c:pt>
                <c:pt idx="739">
                  <c:v>44752</c:v>
                </c:pt>
                <c:pt idx="740">
                  <c:v>44753</c:v>
                </c:pt>
                <c:pt idx="741">
                  <c:v>44754</c:v>
                </c:pt>
                <c:pt idx="742">
                  <c:v>44755</c:v>
                </c:pt>
                <c:pt idx="743">
                  <c:v>44756</c:v>
                </c:pt>
                <c:pt idx="744">
                  <c:v>44757</c:v>
                </c:pt>
                <c:pt idx="745">
                  <c:v>44758</c:v>
                </c:pt>
                <c:pt idx="746">
                  <c:v>44759</c:v>
                </c:pt>
                <c:pt idx="747">
                  <c:v>44760</c:v>
                </c:pt>
                <c:pt idx="748">
                  <c:v>44761</c:v>
                </c:pt>
                <c:pt idx="749">
                  <c:v>44762</c:v>
                </c:pt>
                <c:pt idx="750">
                  <c:v>44763</c:v>
                </c:pt>
                <c:pt idx="751">
                  <c:v>44764</c:v>
                </c:pt>
                <c:pt idx="752">
                  <c:v>44765</c:v>
                </c:pt>
                <c:pt idx="753">
                  <c:v>44766</c:v>
                </c:pt>
                <c:pt idx="754">
                  <c:v>44767</c:v>
                </c:pt>
                <c:pt idx="755">
                  <c:v>44768</c:v>
                </c:pt>
                <c:pt idx="756">
                  <c:v>44769</c:v>
                </c:pt>
                <c:pt idx="757">
                  <c:v>44770</c:v>
                </c:pt>
                <c:pt idx="758">
                  <c:v>44771</c:v>
                </c:pt>
                <c:pt idx="759">
                  <c:v>44772</c:v>
                </c:pt>
                <c:pt idx="760">
                  <c:v>44773</c:v>
                </c:pt>
                <c:pt idx="761">
                  <c:v>44774</c:v>
                </c:pt>
                <c:pt idx="762">
                  <c:v>44775</c:v>
                </c:pt>
                <c:pt idx="763">
                  <c:v>44776</c:v>
                </c:pt>
                <c:pt idx="764">
                  <c:v>44777</c:v>
                </c:pt>
                <c:pt idx="765">
                  <c:v>44778</c:v>
                </c:pt>
                <c:pt idx="766">
                  <c:v>44779</c:v>
                </c:pt>
                <c:pt idx="767">
                  <c:v>44780</c:v>
                </c:pt>
                <c:pt idx="768">
                  <c:v>44781</c:v>
                </c:pt>
                <c:pt idx="769">
                  <c:v>44782</c:v>
                </c:pt>
                <c:pt idx="770">
                  <c:v>44783</c:v>
                </c:pt>
                <c:pt idx="771">
                  <c:v>44784</c:v>
                </c:pt>
                <c:pt idx="772">
                  <c:v>44785</c:v>
                </c:pt>
                <c:pt idx="773">
                  <c:v>44786</c:v>
                </c:pt>
                <c:pt idx="774">
                  <c:v>44787</c:v>
                </c:pt>
                <c:pt idx="775">
                  <c:v>44788</c:v>
                </c:pt>
                <c:pt idx="776">
                  <c:v>44789</c:v>
                </c:pt>
                <c:pt idx="777">
                  <c:v>44790</c:v>
                </c:pt>
                <c:pt idx="778">
                  <c:v>44791</c:v>
                </c:pt>
                <c:pt idx="779">
                  <c:v>44792</c:v>
                </c:pt>
                <c:pt idx="780">
                  <c:v>44793</c:v>
                </c:pt>
                <c:pt idx="781">
                  <c:v>44794</c:v>
                </c:pt>
                <c:pt idx="782">
                  <c:v>44795</c:v>
                </c:pt>
                <c:pt idx="783">
                  <c:v>44796</c:v>
                </c:pt>
                <c:pt idx="784">
                  <c:v>44797</c:v>
                </c:pt>
                <c:pt idx="785">
                  <c:v>44798</c:v>
                </c:pt>
                <c:pt idx="786">
                  <c:v>44799</c:v>
                </c:pt>
                <c:pt idx="787">
                  <c:v>44800</c:v>
                </c:pt>
                <c:pt idx="788">
                  <c:v>44801</c:v>
                </c:pt>
                <c:pt idx="789">
                  <c:v>44802</c:v>
                </c:pt>
                <c:pt idx="790">
                  <c:v>44803</c:v>
                </c:pt>
                <c:pt idx="791">
                  <c:v>44804</c:v>
                </c:pt>
                <c:pt idx="792">
                  <c:v>44805</c:v>
                </c:pt>
                <c:pt idx="793">
                  <c:v>44806</c:v>
                </c:pt>
                <c:pt idx="794">
                  <c:v>44807</c:v>
                </c:pt>
                <c:pt idx="795">
                  <c:v>44808</c:v>
                </c:pt>
                <c:pt idx="796">
                  <c:v>44809</c:v>
                </c:pt>
                <c:pt idx="797">
                  <c:v>44810</c:v>
                </c:pt>
                <c:pt idx="798">
                  <c:v>44811</c:v>
                </c:pt>
                <c:pt idx="799">
                  <c:v>44812</c:v>
                </c:pt>
                <c:pt idx="800">
                  <c:v>44813</c:v>
                </c:pt>
                <c:pt idx="801">
                  <c:v>44814</c:v>
                </c:pt>
                <c:pt idx="802">
                  <c:v>44815</c:v>
                </c:pt>
                <c:pt idx="803">
                  <c:v>44816</c:v>
                </c:pt>
                <c:pt idx="804">
                  <c:v>44817</c:v>
                </c:pt>
                <c:pt idx="805">
                  <c:v>44818</c:v>
                </c:pt>
                <c:pt idx="806">
                  <c:v>44819</c:v>
                </c:pt>
                <c:pt idx="807">
                  <c:v>44820</c:v>
                </c:pt>
                <c:pt idx="808">
                  <c:v>44821</c:v>
                </c:pt>
                <c:pt idx="809">
                  <c:v>44822</c:v>
                </c:pt>
                <c:pt idx="810">
                  <c:v>44823</c:v>
                </c:pt>
                <c:pt idx="811">
                  <c:v>44824</c:v>
                </c:pt>
                <c:pt idx="812">
                  <c:v>44825</c:v>
                </c:pt>
                <c:pt idx="813">
                  <c:v>44826</c:v>
                </c:pt>
                <c:pt idx="814">
                  <c:v>44827</c:v>
                </c:pt>
                <c:pt idx="815">
                  <c:v>44828</c:v>
                </c:pt>
                <c:pt idx="816">
                  <c:v>44829</c:v>
                </c:pt>
                <c:pt idx="817">
                  <c:v>44830</c:v>
                </c:pt>
                <c:pt idx="818">
                  <c:v>44831</c:v>
                </c:pt>
                <c:pt idx="819">
                  <c:v>44832</c:v>
                </c:pt>
                <c:pt idx="820">
                  <c:v>44833</c:v>
                </c:pt>
                <c:pt idx="821">
                  <c:v>44834</c:v>
                </c:pt>
                <c:pt idx="822">
                  <c:v>44835</c:v>
                </c:pt>
                <c:pt idx="823">
                  <c:v>44836</c:v>
                </c:pt>
                <c:pt idx="824">
                  <c:v>44837</c:v>
                </c:pt>
                <c:pt idx="825">
                  <c:v>44838</c:v>
                </c:pt>
                <c:pt idx="826">
                  <c:v>44839</c:v>
                </c:pt>
                <c:pt idx="827">
                  <c:v>44840</c:v>
                </c:pt>
                <c:pt idx="828">
                  <c:v>44841</c:v>
                </c:pt>
                <c:pt idx="829">
                  <c:v>44842</c:v>
                </c:pt>
                <c:pt idx="830">
                  <c:v>44843</c:v>
                </c:pt>
                <c:pt idx="831">
                  <c:v>44844</c:v>
                </c:pt>
                <c:pt idx="832">
                  <c:v>44845</c:v>
                </c:pt>
                <c:pt idx="833">
                  <c:v>44846</c:v>
                </c:pt>
                <c:pt idx="834">
                  <c:v>44847</c:v>
                </c:pt>
                <c:pt idx="835">
                  <c:v>44848</c:v>
                </c:pt>
                <c:pt idx="836">
                  <c:v>44849</c:v>
                </c:pt>
                <c:pt idx="837">
                  <c:v>44850</c:v>
                </c:pt>
                <c:pt idx="838">
                  <c:v>44851</c:v>
                </c:pt>
                <c:pt idx="839">
                  <c:v>44852</c:v>
                </c:pt>
                <c:pt idx="840">
                  <c:v>44853</c:v>
                </c:pt>
                <c:pt idx="841">
                  <c:v>44854</c:v>
                </c:pt>
                <c:pt idx="842">
                  <c:v>44855</c:v>
                </c:pt>
                <c:pt idx="843">
                  <c:v>44856</c:v>
                </c:pt>
                <c:pt idx="844">
                  <c:v>44857</c:v>
                </c:pt>
                <c:pt idx="845">
                  <c:v>44858</c:v>
                </c:pt>
                <c:pt idx="846">
                  <c:v>44859</c:v>
                </c:pt>
                <c:pt idx="847">
                  <c:v>44860</c:v>
                </c:pt>
                <c:pt idx="848">
                  <c:v>44861</c:v>
                </c:pt>
                <c:pt idx="849">
                  <c:v>44862</c:v>
                </c:pt>
                <c:pt idx="850">
                  <c:v>44863</c:v>
                </c:pt>
                <c:pt idx="851">
                  <c:v>44864</c:v>
                </c:pt>
                <c:pt idx="852">
                  <c:v>44865</c:v>
                </c:pt>
                <c:pt idx="853">
                  <c:v>44866</c:v>
                </c:pt>
                <c:pt idx="854">
                  <c:v>44867</c:v>
                </c:pt>
                <c:pt idx="855">
                  <c:v>44868</c:v>
                </c:pt>
                <c:pt idx="856">
                  <c:v>44869</c:v>
                </c:pt>
                <c:pt idx="857">
                  <c:v>44870</c:v>
                </c:pt>
                <c:pt idx="858">
                  <c:v>44871</c:v>
                </c:pt>
                <c:pt idx="859">
                  <c:v>44872</c:v>
                </c:pt>
                <c:pt idx="860">
                  <c:v>44873</c:v>
                </c:pt>
                <c:pt idx="861">
                  <c:v>44874</c:v>
                </c:pt>
                <c:pt idx="862">
                  <c:v>44875</c:v>
                </c:pt>
                <c:pt idx="863">
                  <c:v>44876</c:v>
                </c:pt>
                <c:pt idx="864">
                  <c:v>44877</c:v>
                </c:pt>
                <c:pt idx="865">
                  <c:v>44878</c:v>
                </c:pt>
                <c:pt idx="866">
                  <c:v>44879</c:v>
                </c:pt>
                <c:pt idx="867">
                  <c:v>44880</c:v>
                </c:pt>
                <c:pt idx="868">
                  <c:v>44881</c:v>
                </c:pt>
                <c:pt idx="869">
                  <c:v>44882</c:v>
                </c:pt>
                <c:pt idx="870">
                  <c:v>44883</c:v>
                </c:pt>
                <c:pt idx="871">
                  <c:v>44884</c:v>
                </c:pt>
                <c:pt idx="872">
                  <c:v>44885</c:v>
                </c:pt>
                <c:pt idx="873">
                  <c:v>44886</c:v>
                </c:pt>
                <c:pt idx="874">
                  <c:v>44887</c:v>
                </c:pt>
                <c:pt idx="875">
                  <c:v>44888</c:v>
                </c:pt>
                <c:pt idx="876">
                  <c:v>44889</c:v>
                </c:pt>
                <c:pt idx="877">
                  <c:v>44890</c:v>
                </c:pt>
                <c:pt idx="878">
                  <c:v>44891</c:v>
                </c:pt>
                <c:pt idx="879">
                  <c:v>44892</c:v>
                </c:pt>
                <c:pt idx="880">
                  <c:v>44893</c:v>
                </c:pt>
                <c:pt idx="881">
                  <c:v>44894</c:v>
                </c:pt>
                <c:pt idx="882">
                  <c:v>44895</c:v>
                </c:pt>
                <c:pt idx="883">
                  <c:v>44896</c:v>
                </c:pt>
                <c:pt idx="884">
                  <c:v>44897</c:v>
                </c:pt>
                <c:pt idx="885">
                  <c:v>44898</c:v>
                </c:pt>
                <c:pt idx="886">
                  <c:v>44899</c:v>
                </c:pt>
                <c:pt idx="887">
                  <c:v>44900</c:v>
                </c:pt>
                <c:pt idx="888">
                  <c:v>44901</c:v>
                </c:pt>
                <c:pt idx="889">
                  <c:v>44902</c:v>
                </c:pt>
                <c:pt idx="890">
                  <c:v>44903</c:v>
                </c:pt>
                <c:pt idx="891">
                  <c:v>44904</c:v>
                </c:pt>
                <c:pt idx="892">
                  <c:v>44905</c:v>
                </c:pt>
                <c:pt idx="893">
                  <c:v>44906</c:v>
                </c:pt>
                <c:pt idx="894">
                  <c:v>44907</c:v>
                </c:pt>
                <c:pt idx="895">
                  <c:v>44908</c:v>
                </c:pt>
                <c:pt idx="896">
                  <c:v>44909</c:v>
                </c:pt>
                <c:pt idx="897">
                  <c:v>44910</c:v>
                </c:pt>
                <c:pt idx="898">
                  <c:v>44911</c:v>
                </c:pt>
                <c:pt idx="899">
                  <c:v>44912</c:v>
                </c:pt>
                <c:pt idx="900">
                  <c:v>44913</c:v>
                </c:pt>
                <c:pt idx="901">
                  <c:v>44914</c:v>
                </c:pt>
                <c:pt idx="902">
                  <c:v>44915</c:v>
                </c:pt>
                <c:pt idx="903">
                  <c:v>44916</c:v>
                </c:pt>
                <c:pt idx="904">
                  <c:v>44917</c:v>
                </c:pt>
                <c:pt idx="905">
                  <c:v>44918</c:v>
                </c:pt>
                <c:pt idx="906">
                  <c:v>44919</c:v>
                </c:pt>
                <c:pt idx="907">
                  <c:v>44920</c:v>
                </c:pt>
                <c:pt idx="908">
                  <c:v>44921</c:v>
                </c:pt>
                <c:pt idx="909">
                  <c:v>44922</c:v>
                </c:pt>
                <c:pt idx="910">
                  <c:v>44923</c:v>
                </c:pt>
                <c:pt idx="911">
                  <c:v>44924</c:v>
                </c:pt>
                <c:pt idx="912">
                  <c:v>44925</c:v>
                </c:pt>
                <c:pt idx="913">
                  <c:v>44926</c:v>
                </c:pt>
                <c:pt idx="914">
                  <c:v>44927</c:v>
                </c:pt>
                <c:pt idx="915">
                  <c:v>44928</c:v>
                </c:pt>
                <c:pt idx="916">
                  <c:v>44929</c:v>
                </c:pt>
                <c:pt idx="917">
                  <c:v>44930</c:v>
                </c:pt>
                <c:pt idx="918">
                  <c:v>44931</c:v>
                </c:pt>
                <c:pt idx="919">
                  <c:v>44932</c:v>
                </c:pt>
                <c:pt idx="920">
                  <c:v>44933</c:v>
                </c:pt>
                <c:pt idx="921">
                  <c:v>44934</c:v>
                </c:pt>
                <c:pt idx="922">
                  <c:v>44935</c:v>
                </c:pt>
                <c:pt idx="923">
                  <c:v>44936</c:v>
                </c:pt>
                <c:pt idx="924">
                  <c:v>44937</c:v>
                </c:pt>
                <c:pt idx="925">
                  <c:v>44938</c:v>
                </c:pt>
                <c:pt idx="926">
                  <c:v>44939</c:v>
                </c:pt>
                <c:pt idx="927">
                  <c:v>44940</c:v>
                </c:pt>
                <c:pt idx="928">
                  <c:v>44941</c:v>
                </c:pt>
                <c:pt idx="929">
                  <c:v>44942</c:v>
                </c:pt>
                <c:pt idx="930">
                  <c:v>44943</c:v>
                </c:pt>
                <c:pt idx="931">
                  <c:v>44944</c:v>
                </c:pt>
                <c:pt idx="932">
                  <c:v>44945</c:v>
                </c:pt>
                <c:pt idx="933">
                  <c:v>44946</c:v>
                </c:pt>
                <c:pt idx="934">
                  <c:v>44947</c:v>
                </c:pt>
                <c:pt idx="935">
                  <c:v>44948</c:v>
                </c:pt>
                <c:pt idx="936">
                  <c:v>44949</c:v>
                </c:pt>
                <c:pt idx="937">
                  <c:v>44950</c:v>
                </c:pt>
                <c:pt idx="938">
                  <c:v>44951</c:v>
                </c:pt>
                <c:pt idx="939">
                  <c:v>44952</c:v>
                </c:pt>
                <c:pt idx="940">
                  <c:v>44953</c:v>
                </c:pt>
                <c:pt idx="941">
                  <c:v>44954</c:v>
                </c:pt>
                <c:pt idx="942">
                  <c:v>44955</c:v>
                </c:pt>
                <c:pt idx="943">
                  <c:v>44956</c:v>
                </c:pt>
                <c:pt idx="944">
                  <c:v>44957</c:v>
                </c:pt>
                <c:pt idx="945">
                  <c:v>44958</c:v>
                </c:pt>
                <c:pt idx="946">
                  <c:v>44959</c:v>
                </c:pt>
                <c:pt idx="947">
                  <c:v>44960</c:v>
                </c:pt>
                <c:pt idx="948">
                  <c:v>44961</c:v>
                </c:pt>
                <c:pt idx="949">
                  <c:v>44962</c:v>
                </c:pt>
                <c:pt idx="950">
                  <c:v>44963</c:v>
                </c:pt>
                <c:pt idx="951">
                  <c:v>44964</c:v>
                </c:pt>
                <c:pt idx="952">
                  <c:v>44965</c:v>
                </c:pt>
                <c:pt idx="953">
                  <c:v>44966</c:v>
                </c:pt>
                <c:pt idx="954">
                  <c:v>44967</c:v>
                </c:pt>
                <c:pt idx="955">
                  <c:v>44968</c:v>
                </c:pt>
                <c:pt idx="956">
                  <c:v>44969</c:v>
                </c:pt>
                <c:pt idx="957">
                  <c:v>44970</c:v>
                </c:pt>
                <c:pt idx="958">
                  <c:v>44971</c:v>
                </c:pt>
                <c:pt idx="959">
                  <c:v>44972</c:v>
                </c:pt>
                <c:pt idx="960">
                  <c:v>44973</c:v>
                </c:pt>
                <c:pt idx="961">
                  <c:v>44974</c:v>
                </c:pt>
                <c:pt idx="962">
                  <c:v>44975</c:v>
                </c:pt>
                <c:pt idx="963">
                  <c:v>44976</c:v>
                </c:pt>
                <c:pt idx="964">
                  <c:v>44977</c:v>
                </c:pt>
                <c:pt idx="965">
                  <c:v>44978</c:v>
                </c:pt>
                <c:pt idx="966">
                  <c:v>44979</c:v>
                </c:pt>
                <c:pt idx="967">
                  <c:v>44980</c:v>
                </c:pt>
                <c:pt idx="968">
                  <c:v>44981</c:v>
                </c:pt>
                <c:pt idx="969">
                  <c:v>44982</c:v>
                </c:pt>
                <c:pt idx="970">
                  <c:v>44983</c:v>
                </c:pt>
                <c:pt idx="971">
                  <c:v>44984</c:v>
                </c:pt>
                <c:pt idx="972">
                  <c:v>44985</c:v>
                </c:pt>
                <c:pt idx="973">
                  <c:v>44986</c:v>
                </c:pt>
                <c:pt idx="974">
                  <c:v>44987</c:v>
                </c:pt>
                <c:pt idx="975">
                  <c:v>44988</c:v>
                </c:pt>
                <c:pt idx="976">
                  <c:v>44989</c:v>
                </c:pt>
                <c:pt idx="977">
                  <c:v>44990</c:v>
                </c:pt>
                <c:pt idx="978">
                  <c:v>44991</c:v>
                </c:pt>
                <c:pt idx="979">
                  <c:v>44992</c:v>
                </c:pt>
                <c:pt idx="980">
                  <c:v>44993</c:v>
                </c:pt>
                <c:pt idx="981">
                  <c:v>44994</c:v>
                </c:pt>
                <c:pt idx="982">
                  <c:v>44995</c:v>
                </c:pt>
                <c:pt idx="983">
                  <c:v>44996</c:v>
                </c:pt>
                <c:pt idx="984">
                  <c:v>44997</c:v>
                </c:pt>
                <c:pt idx="985">
                  <c:v>44998</c:v>
                </c:pt>
                <c:pt idx="986">
                  <c:v>44999</c:v>
                </c:pt>
                <c:pt idx="987">
                  <c:v>45000</c:v>
                </c:pt>
                <c:pt idx="988">
                  <c:v>45001</c:v>
                </c:pt>
                <c:pt idx="989">
                  <c:v>45002</c:v>
                </c:pt>
                <c:pt idx="990">
                  <c:v>45003</c:v>
                </c:pt>
                <c:pt idx="991">
                  <c:v>45004</c:v>
                </c:pt>
                <c:pt idx="992">
                  <c:v>45005</c:v>
                </c:pt>
                <c:pt idx="993">
                  <c:v>45006</c:v>
                </c:pt>
                <c:pt idx="994">
                  <c:v>45007</c:v>
                </c:pt>
                <c:pt idx="995">
                  <c:v>45008</c:v>
                </c:pt>
                <c:pt idx="996">
                  <c:v>45009</c:v>
                </c:pt>
                <c:pt idx="997">
                  <c:v>45010</c:v>
                </c:pt>
                <c:pt idx="998">
                  <c:v>45011</c:v>
                </c:pt>
                <c:pt idx="999">
                  <c:v>45012</c:v>
                </c:pt>
                <c:pt idx="1000">
                  <c:v>45013</c:v>
                </c:pt>
                <c:pt idx="1001">
                  <c:v>45014</c:v>
                </c:pt>
                <c:pt idx="1002">
                  <c:v>45015</c:v>
                </c:pt>
                <c:pt idx="1003">
                  <c:v>45016</c:v>
                </c:pt>
                <c:pt idx="1004">
                  <c:v>45017</c:v>
                </c:pt>
                <c:pt idx="1005">
                  <c:v>45018</c:v>
                </c:pt>
                <c:pt idx="1006">
                  <c:v>45019</c:v>
                </c:pt>
                <c:pt idx="1007">
                  <c:v>45020</c:v>
                </c:pt>
                <c:pt idx="1008">
                  <c:v>45021</c:v>
                </c:pt>
                <c:pt idx="1009">
                  <c:v>45022</c:v>
                </c:pt>
                <c:pt idx="1010">
                  <c:v>45023</c:v>
                </c:pt>
                <c:pt idx="1011">
                  <c:v>45024</c:v>
                </c:pt>
                <c:pt idx="1012">
                  <c:v>45025</c:v>
                </c:pt>
                <c:pt idx="1013">
                  <c:v>45026</c:v>
                </c:pt>
                <c:pt idx="1014">
                  <c:v>45027</c:v>
                </c:pt>
                <c:pt idx="1015">
                  <c:v>45028</c:v>
                </c:pt>
                <c:pt idx="1016">
                  <c:v>45029</c:v>
                </c:pt>
                <c:pt idx="1017">
                  <c:v>45030</c:v>
                </c:pt>
                <c:pt idx="1018">
                  <c:v>45031</c:v>
                </c:pt>
                <c:pt idx="1019">
                  <c:v>45032</c:v>
                </c:pt>
                <c:pt idx="1020">
                  <c:v>45033</c:v>
                </c:pt>
                <c:pt idx="1021">
                  <c:v>45034</c:v>
                </c:pt>
                <c:pt idx="1022">
                  <c:v>45035</c:v>
                </c:pt>
                <c:pt idx="1023">
                  <c:v>45036</c:v>
                </c:pt>
                <c:pt idx="1024">
                  <c:v>45037</c:v>
                </c:pt>
                <c:pt idx="1025">
                  <c:v>45038</c:v>
                </c:pt>
                <c:pt idx="1026">
                  <c:v>45039</c:v>
                </c:pt>
                <c:pt idx="1027">
                  <c:v>45040</c:v>
                </c:pt>
                <c:pt idx="1028">
                  <c:v>45041</c:v>
                </c:pt>
                <c:pt idx="1029">
                  <c:v>45042</c:v>
                </c:pt>
                <c:pt idx="1030">
                  <c:v>45043</c:v>
                </c:pt>
                <c:pt idx="1031">
                  <c:v>45044</c:v>
                </c:pt>
                <c:pt idx="1032">
                  <c:v>45045</c:v>
                </c:pt>
                <c:pt idx="1033">
                  <c:v>45046</c:v>
                </c:pt>
                <c:pt idx="1034">
                  <c:v>45047</c:v>
                </c:pt>
                <c:pt idx="1035">
                  <c:v>45048</c:v>
                </c:pt>
                <c:pt idx="1036">
                  <c:v>45049</c:v>
                </c:pt>
                <c:pt idx="1037">
                  <c:v>45050</c:v>
                </c:pt>
                <c:pt idx="1038">
                  <c:v>45051</c:v>
                </c:pt>
                <c:pt idx="1039">
                  <c:v>45052</c:v>
                </c:pt>
                <c:pt idx="1040">
                  <c:v>45053</c:v>
                </c:pt>
                <c:pt idx="1041">
                  <c:v>45054</c:v>
                </c:pt>
                <c:pt idx="1042">
                  <c:v>45055</c:v>
                </c:pt>
                <c:pt idx="1043">
                  <c:v>45056</c:v>
                </c:pt>
                <c:pt idx="1044">
                  <c:v>45057</c:v>
                </c:pt>
                <c:pt idx="1045">
                  <c:v>45058</c:v>
                </c:pt>
                <c:pt idx="1046">
                  <c:v>45059</c:v>
                </c:pt>
                <c:pt idx="1047">
                  <c:v>45060</c:v>
                </c:pt>
                <c:pt idx="1048">
                  <c:v>45061</c:v>
                </c:pt>
                <c:pt idx="1049">
                  <c:v>45062</c:v>
                </c:pt>
                <c:pt idx="1050">
                  <c:v>45063</c:v>
                </c:pt>
                <c:pt idx="1051">
                  <c:v>45064</c:v>
                </c:pt>
                <c:pt idx="1052">
                  <c:v>45065</c:v>
                </c:pt>
                <c:pt idx="1053">
                  <c:v>45066</c:v>
                </c:pt>
                <c:pt idx="1054">
                  <c:v>45067</c:v>
                </c:pt>
                <c:pt idx="1055">
                  <c:v>45068</c:v>
                </c:pt>
                <c:pt idx="1056">
                  <c:v>45069</c:v>
                </c:pt>
                <c:pt idx="1057">
                  <c:v>45070</c:v>
                </c:pt>
                <c:pt idx="1058">
                  <c:v>45071</c:v>
                </c:pt>
                <c:pt idx="1059">
                  <c:v>45072</c:v>
                </c:pt>
                <c:pt idx="1060">
                  <c:v>45073</c:v>
                </c:pt>
                <c:pt idx="1061">
                  <c:v>45074</c:v>
                </c:pt>
                <c:pt idx="1062">
                  <c:v>45075</c:v>
                </c:pt>
                <c:pt idx="1063">
                  <c:v>45076</c:v>
                </c:pt>
                <c:pt idx="1064">
                  <c:v>45077</c:v>
                </c:pt>
                <c:pt idx="1065">
                  <c:v>45078</c:v>
                </c:pt>
                <c:pt idx="1066">
                  <c:v>45079</c:v>
                </c:pt>
                <c:pt idx="1067">
                  <c:v>45080</c:v>
                </c:pt>
                <c:pt idx="1068">
                  <c:v>45081</c:v>
                </c:pt>
                <c:pt idx="1069">
                  <c:v>45082</c:v>
                </c:pt>
                <c:pt idx="1070">
                  <c:v>45083</c:v>
                </c:pt>
                <c:pt idx="1071">
                  <c:v>45084</c:v>
                </c:pt>
                <c:pt idx="1072">
                  <c:v>45085</c:v>
                </c:pt>
                <c:pt idx="1073">
                  <c:v>45086</c:v>
                </c:pt>
                <c:pt idx="1074">
                  <c:v>45087</c:v>
                </c:pt>
                <c:pt idx="1075">
                  <c:v>45088</c:v>
                </c:pt>
                <c:pt idx="1076">
                  <c:v>45089</c:v>
                </c:pt>
                <c:pt idx="1077">
                  <c:v>45090</c:v>
                </c:pt>
                <c:pt idx="1078">
                  <c:v>45091</c:v>
                </c:pt>
                <c:pt idx="1079">
                  <c:v>45092</c:v>
                </c:pt>
                <c:pt idx="1080">
                  <c:v>45093</c:v>
                </c:pt>
                <c:pt idx="1081">
                  <c:v>45094</c:v>
                </c:pt>
                <c:pt idx="1082">
                  <c:v>45095</c:v>
                </c:pt>
                <c:pt idx="1083">
                  <c:v>45096</c:v>
                </c:pt>
                <c:pt idx="1084">
                  <c:v>45097</c:v>
                </c:pt>
                <c:pt idx="1085">
                  <c:v>45098</c:v>
                </c:pt>
                <c:pt idx="1086">
                  <c:v>45099</c:v>
                </c:pt>
                <c:pt idx="1087">
                  <c:v>45100</c:v>
                </c:pt>
                <c:pt idx="1088">
                  <c:v>45101</c:v>
                </c:pt>
                <c:pt idx="1089">
                  <c:v>45102</c:v>
                </c:pt>
                <c:pt idx="1090">
                  <c:v>45103</c:v>
                </c:pt>
                <c:pt idx="1091">
                  <c:v>45104</c:v>
                </c:pt>
                <c:pt idx="1092">
                  <c:v>45105</c:v>
                </c:pt>
                <c:pt idx="1093">
                  <c:v>45106</c:v>
                </c:pt>
                <c:pt idx="1094">
                  <c:v>45107</c:v>
                </c:pt>
              </c:numCache>
            </c:numRef>
          </c:cat>
          <c:val>
            <c:numRef>
              <c:f>Price!$R$17:$R$1111</c:f>
              <c:numCache>
                <c:formatCode>_(#,##0.00_);\(#,##0.00\);_("–"_);_(@_)</c:formatCode>
                <c:ptCount val="1095"/>
                <c:pt idx="0">
                  <c:v>1.1986372787962276</c:v>
                </c:pt>
                <c:pt idx="1">
                  <c:v>1.1574287379463812</c:v>
                </c:pt>
                <c:pt idx="2">
                  <c:v>1.1499623821129596</c:v>
                </c:pt>
                <c:pt idx="3">
                  <c:v>1.1499623821129596</c:v>
                </c:pt>
                <c:pt idx="4">
                  <c:v>1.1499623821129596</c:v>
                </c:pt>
                <c:pt idx="5">
                  <c:v>1.1337374165518703</c:v>
                </c:pt>
                <c:pt idx="6">
                  <c:v>1.0889392815513406</c:v>
                </c:pt>
                <c:pt idx="7">
                  <c:v>1.0884367383702449</c:v>
                </c:pt>
                <c:pt idx="8">
                  <c:v>1.0959030942036665</c:v>
                </c:pt>
                <c:pt idx="9">
                  <c:v>1.0692683056055949</c:v>
                </c:pt>
                <c:pt idx="10">
                  <c:v>1.0692683056055949</c:v>
                </c:pt>
                <c:pt idx="11">
                  <c:v>1.0692683056055949</c:v>
                </c:pt>
                <c:pt idx="12">
                  <c:v>1.0076708699798667</c:v>
                </c:pt>
                <c:pt idx="13">
                  <c:v>1.0042248595952104</c:v>
                </c:pt>
                <c:pt idx="14">
                  <c:v>0.91771564056373844</c:v>
                </c:pt>
                <c:pt idx="15">
                  <c:v>0.96265735933029573</c:v>
                </c:pt>
                <c:pt idx="16">
                  <c:v>1.0116194235456184</c:v>
                </c:pt>
                <c:pt idx="17">
                  <c:v>1.0116194235456184</c:v>
                </c:pt>
                <c:pt idx="18">
                  <c:v>1.0116194235456184</c:v>
                </c:pt>
                <c:pt idx="19">
                  <c:v>0.94083262689414016</c:v>
                </c:pt>
                <c:pt idx="20">
                  <c:v>0.91060824414538521</c:v>
                </c:pt>
                <c:pt idx="21">
                  <c:v>0.92403332626894152</c:v>
                </c:pt>
                <c:pt idx="22">
                  <c:v>0.94715031259934312</c:v>
                </c:pt>
                <c:pt idx="23">
                  <c:v>0.92065910776729898</c:v>
                </c:pt>
                <c:pt idx="24">
                  <c:v>0.92065910776729898</c:v>
                </c:pt>
                <c:pt idx="25">
                  <c:v>0.92065910776729898</c:v>
                </c:pt>
                <c:pt idx="26">
                  <c:v>0.75568136060188629</c:v>
                </c:pt>
                <c:pt idx="27">
                  <c:v>0.81598654233336865</c:v>
                </c:pt>
                <c:pt idx="28">
                  <c:v>0.7833930274451627</c:v>
                </c:pt>
                <c:pt idx="29">
                  <c:v>0.71863674896683272</c:v>
                </c:pt>
                <c:pt idx="30">
                  <c:v>0.6968838084136908</c:v>
                </c:pt>
                <c:pt idx="31">
                  <c:v>0.6968838084136908</c:v>
                </c:pt>
                <c:pt idx="32">
                  <c:v>0.6968838084136908</c:v>
                </c:pt>
                <c:pt idx="33">
                  <c:v>0.70456553989615345</c:v>
                </c:pt>
                <c:pt idx="34">
                  <c:v>0.64009642894987817</c:v>
                </c:pt>
                <c:pt idx="35">
                  <c:v>0.64461931757973934</c:v>
                </c:pt>
                <c:pt idx="36">
                  <c:v>0.63708116986330399</c:v>
                </c:pt>
                <c:pt idx="37">
                  <c:v>0.69494542757232169</c:v>
                </c:pt>
                <c:pt idx="38">
                  <c:v>0.69494542757232169</c:v>
                </c:pt>
                <c:pt idx="39">
                  <c:v>0.69494542757232169</c:v>
                </c:pt>
                <c:pt idx="40">
                  <c:v>0.79157730210872101</c:v>
                </c:pt>
                <c:pt idx="41">
                  <c:v>0.74720991840627315</c:v>
                </c:pt>
                <c:pt idx="42">
                  <c:v>0.70320149411889377</c:v>
                </c:pt>
                <c:pt idx="43">
                  <c:v>0.7314874960262796</c:v>
                </c:pt>
                <c:pt idx="44">
                  <c:v>0.69925294055314191</c:v>
                </c:pt>
                <c:pt idx="45">
                  <c:v>0.69925294055314191</c:v>
                </c:pt>
                <c:pt idx="46">
                  <c:v>0.69925294055314191</c:v>
                </c:pt>
                <c:pt idx="47">
                  <c:v>0.7067192963865635</c:v>
                </c:pt>
                <c:pt idx="48">
                  <c:v>0.65682393769206315</c:v>
                </c:pt>
                <c:pt idx="49">
                  <c:v>0.69544797075341747</c:v>
                </c:pt>
                <c:pt idx="50">
                  <c:v>0.70521166684327652</c:v>
                </c:pt>
                <c:pt idx="51">
                  <c:v>0.69193016848574762</c:v>
                </c:pt>
                <c:pt idx="52">
                  <c:v>0.69193016848574762</c:v>
                </c:pt>
                <c:pt idx="53">
                  <c:v>0.69193016848574762</c:v>
                </c:pt>
                <c:pt idx="54">
                  <c:v>0.66113145067288337</c:v>
                </c:pt>
                <c:pt idx="55">
                  <c:v>0.71727270318957292</c:v>
                </c:pt>
                <c:pt idx="56">
                  <c:v>0.7505841369079157</c:v>
                </c:pt>
                <c:pt idx="57">
                  <c:v>0.79717706898378726</c:v>
                </c:pt>
                <c:pt idx="58">
                  <c:v>0.77240886934407127</c:v>
                </c:pt>
                <c:pt idx="59">
                  <c:v>0.77240886934407127</c:v>
                </c:pt>
                <c:pt idx="60">
                  <c:v>0.77240886934407127</c:v>
                </c:pt>
                <c:pt idx="61">
                  <c:v>0.76788598071420999</c:v>
                </c:pt>
                <c:pt idx="62">
                  <c:v>0.7968181095687189</c:v>
                </c:pt>
                <c:pt idx="63">
                  <c:v>0.74161015153120691</c:v>
                </c:pt>
                <c:pt idx="64">
                  <c:v>0.71145756066546573</c:v>
                </c:pt>
                <c:pt idx="65">
                  <c:v>0.70528345872629017</c:v>
                </c:pt>
                <c:pt idx="66">
                  <c:v>0.70528345872629017</c:v>
                </c:pt>
                <c:pt idx="67">
                  <c:v>0.70528345872629017</c:v>
                </c:pt>
                <c:pt idx="68">
                  <c:v>0.68834057433506413</c:v>
                </c:pt>
                <c:pt idx="69">
                  <c:v>0.68037167532054676</c:v>
                </c:pt>
                <c:pt idx="70">
                  <c:v>0.64698844971919045</c:v>
                </c:pt>
                <c:pt idx="71">
                  <c:v>0.69236091978382963</c:v>
                </c:pt>
                <c:pt idx="72">
                  <c:v>0.64784995231535447</c:v>
                </c:pt>
                <c:pt idx="73">
                  <c:v>0.64784995231535447</c:v>
                </c:pt>
                <c:pt idx="74">
                  <c:v>0.64784995231535447</c:v>
                </c:pt>
                <c:pt idx="75">
                  <c:v>0.63277365688248388</c:v>
                </c:pt>
                <c:pt idx="76">
                  <c:v>0.64548082017590336</c:v>
                </c:pt>
                <c:pt idx="77">
                  <c:v>0.61949215852495498</c:v>
                </c:pt>
                <c:pt idx="78">
                  <c:v>0.5778528663770266</c:v>
                </c:pt>
                <c:pt idx="79">
                  <c:v>0.59285736992688354</c:v>
                </c:pt>
                <c:pt idx="80">
                  <c:v>0.59285736992688354</c:v>
                </c:pt>
                <c:pt idx="81">
                  <c:v>0.59285736992688354</c:v>
                </c:pt>
                <c:pt idx="82">
                  <c:v>0.66730555261205893</c:v>
                </c:pt>
                <c:pt idx="83">
                  <c:v>0.65187029776411998</c:v>
                </c:pt>
                <c:pt idx="84">
                  <c:v>0.68202288862986116</c:v>
                </c:pt>
                <c:pt idx="85">
                  <c:v>0.68202288862986116</c:v>
                </c:pt>
                <c:pt idx="86">
                  <c:v>0.66529537988767617</c:v>
                </c:pt>
                <c:pt idx="87">
                  <c:v>0.66529537988767617</c:v>
                </c:pt>
                <c:pt idx="88">
                  <c:v>0.66529537988767617</c:v>
                </c:pt>
                <c:pt idx="89">
                  <c:v>0.63844521564056378</c:v>
                </c:pt>
                <c:pt idx="90">
                  <c:v>0.66385954222740284</c:v>
                </c:pt>
                <c:pt idx="91">
                  <c:v>0.68848415810109154</c:v>
                </c:pt>
                <c:pt idx="92">
                  <c:v>0.65624960262795384</c:v>
                </c:pt>
                <c:pt idx="93">
                  <c:v>0.67484370032849428</c:v>
                </c:pt>
                <c:pt idx="94">
                  <c:v>0.67484370032849428</c:v>
                </c:pt>
                <c:pt idx="95">
                  <c:v>0.67484370032849428</c:v>
                </c:pt>
                <c:pt idx="96">
                  <c:v>0.71590865741231324</c:v>
                </c:pt>
                <c:pt idx="97">
                  <c:v>0.71834958143477801</c:v>
                </c:pt>
                <c:pt idx="98">
                  <c:v>0.70506808307724911</c:v>
                </c:pt>
                <c:pt idx="99">
                  <c:v>0.68202288862986116</c:v>
                </c:pt>
                <c:pt idx="100">
                  <c:v>0.70549883437533112</c:v>
                </c:pt>
                <c:pt idx="101">
                  <c:v>0.70549883437533112</c:v>
                </c:pt>
                <c:pt idx="102">
                  <c:v>0.70549883437533112</c:v>
                </c:pt>
                <c:pt idx="103">
                  <c:v>0.68022809155451947</c:v>
                </c:pt>
                <c:pt idx="104">
                  <c:v>0.6851099395994491</c:v>
                </c:pt>
                <c:pt idx="105">
                  <c:v>0.64009642894987817</c:v>
                </c:pt>
                <c:pt idx="106">
                  <c:v>0.64203480979124727</c:v>
                </c:pt>
                <c:pt idx="107">
                  <c:v>0.64612694712302643</c:v>
                </c:pt>
                <c:pt idx="108">
                  <c:v>0.64612694712302643</c:v>
                </c:pt>
                <c:pt idx="109">
                  <c:v>0.64612694712302643</c:v>
                </c:pt>
                <c:pt idx="110">
                  <c:v>0.61554360495920313</c:v>
                </c:pt>
                <c:pt idx="111">
                  <c:v>0.62013828547207794</c:v>
                </c:pt>
                <c:pt idx="112">
                  <c:v>0.6105181731482463</c:v>
                </c:pt>
                <c:pt idx="113">
                  <c:v>0.6105181731482463</c:v>
                </c:pt>
                <c:pt idx="114">
                  <c:v>0.6160461481402989</c:v>
                </c:pt>
                <c:pt idx="115">
                  <c:v>0.6160461481402989</c:v>
                </c:pt>
                <c:pt idx="116">
                  <c:v>0.6160461481402989</c:v>
                </c:pt>
                <c:pt idx="117">
                  <c:v>0.62178949878139245</c:v>
                </c:pt>
                <c:pt idx="118">
                  <c:v>0.61949215852495498</c:v>
                </c:pt>
                <c:pt idx="119">
                  <c:v>0.61274372152167</c:v>
                </c:pt>
                <c:pt idx="120">
                  <c:v>0.61274372152167</c:v>
                </c:pt>
                <c:pt idx="121">
                  <c:v>0.65151133834905162</c:v>
                </c:pt>
                <c:pt idx="122">
                  <c:v>0.65151133834905162</c:v>
                </c:pt>
                <c:pt idx="123">
                  <c:v>0.65151133834905162</c:v>
                </c:pt>
                <c:pt idx="124">
                  <c:v>0.67900762954328708</c:v>
                </c:pt>
                <c:pt idx="125">
                  <c:v>0.66780809579315459</c:v>
                </c:pt>
                <c:pt idx="126">
                  <c:v>0.65337792730740707</c:v>
                </c:pt>
                <c:pt idx="127">
                  <c:v>0.66551075553671724</c:v>
                </c:pt>
                <c:pt idx="128">
                  <c:v>0.65029087633781923</c:v>
                </c:pt>
                <c:pt idx="129">
                  <c:v>0.65029087633781923</c:v>
                </c:pt>
                <c:pt idx="130">
                  <c:v>0.65029087633781923</c:v>
                </c:pt>
                <c:pt idx="131">
                  <c:v>0.63650683479919468</c:v>
                </c:pt>
                <c:pt idx="132">
                  <c:v>0.62968660591289605</c:v>
                </c:pt>
                <c:pt idx="133">
                  <c:v>0.6126001377556427</c:v>
                </c:pt>
                <c:pt idx="134">
                  <c:v>0.59860072056797708</c:v>
                </c:pt>
                <c:pt idx="135">
                  <c:v>0.59106257285154185</c:v>
                </c:pt>
                <c:pt idx="136">
                  <c:v>0.59106257285154185</c:v>
                </c:pt>
                <c:pt idx="137">
                  <c:v>0.59106257285154185</c:v>
                </c:pt>
                <c:pt idx="138">
                  <c:v>0.59106257285154185</c:v>
                </c:pt>
                <c:pt idx="139">
                  <c:v>0.56141252516689633</c:v>
                </c:pt>
                <c:pt idx="140">
                  <c:v>0.59465216700222534</c:v>
                </c:pt>
                <c:pt idx="141">
                  <c:v>0.63435307830878462</c:v>
                </c:pt>
                <c:pt idx="142">
                  <c:v>0.63435307830878462</c:v>
                </c:pt>
                <c:pt idx="143">
                  <c:v>0.63435307830878462</c:v>
                </c:pt>
                <c:pt idx="144">
                  <c:v>0.63435307830878462</c:v>
                </c:pt>
                <c:pt idx="145">
                  <c:v>0.64354243933453426</c:v>
                </c:pt>
                <c:pt idx="146">
                  <c:v>0.65136775458302432</c:v>
                </c:pt>
                <c:pt idx="147">
                  <c:v>0.67627953798876761</c:v>
                </c:pt>
                <c:pt idx="148">
                  <c:v>0.66766451202712729</c:v>
                </c:pt>
                <c:pt idx="149">
                  <c:v>0.6470602416022041</c:v>
                </c:pt>
                <c:pt idx="150">
                  <c:v>0.6470602416022041</c:v>
                </c:pt>
                <c:pt idx="151">
                  <c:v>0.6470602416022041</c:v>
                </c:pt>
                <c:pt idx="152">
                  <c:v>0.65696752145809056</c:v>
                </c:pt>
                <c:pt idx="153">
                  <c:v>0.66752092826109999</c:v>
                </c:pt>
                <c:pt idx="154">
                  <c:v>0.67161306559287914</c:v>
                </c:pt>
                <c:pt idx="155">
                  <c:v>0.69250450354985693</c:v>
                </c:pt>
                <c:pt idx="156">
                  <c:v>0.71590865741231324</c:v>
                </c:pt>
                <c:pt idx="157">
                  <c:v>0.71590865741231324</c:v>
                </c:pt>
                <c:pt idx="158">
                  <c:v>0.71590865741231324</c:v>
                </c:pt>
                <c:pt idx="159">
                  <c:v>0.73593859277312712</c:v>
                </c:pt>
                <c:pt idx="160">
                  <c:v>0.70233999152272975</c:v>
                </c:pt>
                <c:pt idx="161">
                  <c:v>0.69508901133834899</c:v>
                </c:pt>
                <c:pt idx="162">
                  <c:v>0.71267802267669811</c:v>
                </c:pt>
                <c:pt idx="163">
                  <c:v>0.71188831196354774</c:v>
                </c:pt>
                <c:pt idx="164">
                  <c:v>0.71188831196354774</c:v>
                </c:pt>
                <c:pt idx="165">
                  <c:v>0.71188831196354774</c:v>
                </c:pt>
                <c:pt idx="166">
                  <c:v>0.71188831196354774</c:v>
                </c:pt>
                <c:pt idx="167">
                  <c:v>0.67864867012821872</c:v>
                </c:pt>
                <c:pt idx="168">
                  <c:v>0.6775000000000001</c:v>
                </c:pt>
                <c:pt idx="169">
                  <c:v>0.65072162763590125</c:v>
                </c:pt>
                <c:pt idx="170">
                  <c:v>0.65474197308466675</c:v>
                </c:pt>
                <c:pt idx="171">
                  <c:v>0.65474197308466675</c:v>
                </c:pt>
                <c:pt idx="172">
                  <c:v>0.65474197308466675</c:v>
                </c:pt>
                <c:pt idx="173">
                  <c:v>0.62423042280385721</c:v>
                </c:pt>
                <c:pt idx="174">
                  <c:v>0.64792174419836812</c:v>
                </c:pt>
                <c:pt idx="175">
                  <c:v>0.65445480555261204</c:v>
                </c:pt>
                <c:pt idx="176">
                  <c:v>0.64031180459891912</c:v>
                </c:pt>
                <c:pt idx="177">
                  <c:v>0.64117330719508325</c:v>
                </c:pt>
                <c:pt idx="178">
                  <c:v>0.64117330719508325</c:v>
                </c:pt>
                <c:pt idx="179">
                  <c:v>0.64117330719508325</c:v>
                </c:pt>
                <c:pt idx="180">
                  <c:v>0.63133781922221044</c:v>
                </c:pt>
                <c:pt idx="181">
                  <c:v>0.63442487019179827</c:v>
                </c:pt>
                <c:pt idx="182">
                  <c:v>0.6545265974356258</c:v>
                </c:pt>
                <c:pt idx="183">
                  <c:v>0.63779908869344071</c:v>
                </c:pt>
                <c:pt idx="184">
                  <c:v>0.61238476210660164</c:v>
                </c:pt>
                <c:pt idx="185">
                  <c:v>0.61238476210660164</c:v>
                </c:pt>
                <c:pt idx="186">
                  <c:v>0.61238476210660164</c:v>
                </c:pt>
                <c:pt idx="187">
                  <c:v>0.59666233972660809</c:v>
                </c:pt>
                <c:pt idx="188">
                  <c:v>0.63627351117940023</c:v>
                </c:pt>
                <c:pt idx="189">
                  <c:v>0.66536717177068994</c:v>
                </c:pt>
                <c:pt idx="190">
                  <c:v>0.69171479283670656</c:v>
                </c:pt>
                <c:pt idx="191">
                  <c:v>0.68869953375013249</c:v>
                </c:pt>
                <c:pt idx="192">
                  <c:v>0.68869953375013249</c:v>
                </c:pt>
                <c:pt idx="193">
                  <c:v>0.68869953375013249</c:v>
                </c:pt>
                <c:pt idx="194">
                  <c:v>0.68503814771643534</c:v>
                </c:pt>
                <c:pt idx="195">
                  <c:v>0.71547790611423123</c:v>
                </c:pt>
                <c:pt idx="196">
                  <c:v>0.72883119635477378</c:v>
                </c:pt>
                <c:pt idx="197">
                  <c:v>0.7295491151849105</c:v>
                </c:pt>
                <c:pt idx="198">
                  <c:v>0.72933373953586955</c:v>
                </c:pt>
                <c:pt idx="199">
                  <c:v>0.72933373953586955</c:v>
                </c:pt>
                <c:pt idx="200">
                  <c:v>0.72933373953586955</c:v>
                </c:pt>
                <c:pt idx="201">
                  <c:v>0.77291141252516693</c:v>
                </c:pt>
                <c:pt idx="202">
                  <c:v>0.76458355409558121</c:v>
                </c:pt>
                <c:pt idx="203">
                  <c:v>0.76451176221256756</c:v>
                </c:pt>
                <c:pt idx="204">
                  <c:v>0.78877741867118789</c:v>
                </c:pt>
                <c:pt idx="205">
                  <c:v>0.76709627000105962</c:v>
                </c:pt>
                <c:pt idx="206">
                  <c:v>0.76709627000105962</c:v>
                </c:pt>
                <c:pt idx="207">
                  <c:v>0.76709627000105962</c:v>
                </c:pt>
                <c:pt idx="208">
                  <c:v>0.75015338560983358</c:v>
                </c:pt>
                <c:pt idx="209">
                  <c:v>0.75467627423969486</c:v>
                </c:pt>
                <c:pt idx="210">
                  <c:v>0.78030597647557487</c:v>
                </c:pt>
                <c:pt idx="211">
                  <c:v>0.80916631344707002</c:v>
                </c:pt>
                <c:pt idx="212">
                  <c:v>0.83271405107555363</c:v>
                </c:pt>
                <c:pt idx="213">
                  <c:v>0.83271405107555363</c:v>
                </c:pt>
                <c:pt idx="214">
                  <c:v>0.83271405107555363</c:v>
                </c:pt>
                <c:pt idx="215">
                  <c:v>0.85037485429691639</c:v>
                </c:pt>
                <c:pt idx="216">
                  <c:v>0.8256066546572004</c:v>
                </c:pt>
                <c:pt idx="217">
                  <c:v>0.83508318321500474</c:v>
                </c:pt>
                <c:pt idx="218">
                  <c:v>0.8584155451944474</c:v>
                </c:pt>
                <c:pt idx="219">
                  <c:v>0.8584155451944474</c:v>
                </c:pt>
                <c:pt idx="220">
                  <c:v>0.8584155451944474</c:v>
                </c:pt>
                <c:pt idx="221">
                  <c:v>0.8584155451944474</c:v>
                </c:pt>
                <c:pt idx="222">
                  <c:v>0.86308201759033598</c:v>
                </c:pt>
                <c:pt idx="223">
                  <c:v>0.84936976793472507</c:v>
                </c:pt>
                <c:pt idx="224">
                  <c:v>0.8445597117728092</c:v>
                </c:pt>
                <c:pt idx="225">
                  <c:v>0.87191241920101736</c:v>
                </c:pt>
                <c:pt idx="226">
                  <c:v>0.88605542015471017</c:v>
                </c:pt>
                <c:pt idx="227">
                  <c:v>0.88605542015471017</c:v>
                </c:pt>
                <c:pt idx="228">
                  <c:v>0.88605542015471017</c:v>
                </c:pt>
                <c:pt idx="229">
                  <c:v>0.86509219031471873</c:v>
                </c:pt>
                <c:pt idx="230">
                  <c:v>0.87413796757444107</c:v>
                </c:pt>
                <c:pt idx="231">
                  <c:v>0.87234317049909937</c:v>
                </c:pt>
                <c:pt idx="232">
                  <c:v>0.90027021299141685</c:v>
                </c:pt>
                <c:pt idx="233">
                  <c:v>0.88950143053936637</c:v>
                </c:pt>
                <c:pt idx="234">
                  <c:v>0.88950143053936637</c:v>
                </c:pt>
                <c:pt idx="235">
                  <c:v>0.88950143053936637</c:v>
                </c:pt>
                <c:pt idx="236">
                  <c:v>0.89546015682950098</c:v>
                </c:pt>
                <c:pt idx="237">
                  <c:v>0.88951578891596905</c:v>
                </c:pt>
                <c:pt idx="238">
                  <c:v>0.8984036240330614</c:v>
                </c:pt>
                <c:pt idx="239">
                  <c:v>0.90335726396100458</c:v>
                </c:pt>
                <c:pt idx="240">
                  <c:v>0.91347991946593199</c:v>
                </c:pt>
                <c:pt idx="241">
                  <c:v>0.91347991946593199</c:v>
                </c:pt>
                <c:pt idx="242">
                  <c:v>0.91347991946593199</c:v>
                </c:pt>
                <c:pt idx="243">
                  <c:v>0.94815539896153433</c:v>
                </c:pt>
                <c:pt idx="244">
                  <c:v>0.95275007947440937</c:v>
                </c:pt>
                <c:pt idx="245">
                  <c:v>0.95124244993112217</c:v>
                </c:pt>
                <c:pt idx="246">
                  <c:v>0.92654604217441994</c:v>
                </c:pt>
                <c:pt idx="247">
                  <c:v>0.92747933665359761</c:v>
                </c:pt>
                <c:pt idx="248">
                  <c:v>0.92747933665359761</c:v>
                </c:pt>
                <c:pt idx="249">
                  <c:v>0.92747933665359761</c:v>
                </c:pt>
                <c:pt idx="250">
                  <c:v>0.93020742820811697</c:v>
                </c:pt>
                <c:pt idx="251">
                  <c:v>0.89323460845607716</c:v>
                </c:pt>
                <c:pt idx="252">
                  <c:v>0.85784121013033798</c:v>
                </c:pt>
                <c:pt idx="253">
                  <c:v>0.88268120165306774</c:v>
                </c:pt>
                <c:pt idx="254">
                  <c:v>0.87887623185334329</c:v>
                </c:pt>
                <c:pt idx="255">
                  <c:v>0.87887623185334329</c:v>
                </c:pt>
                <c:pt idx="256">
                  <c:v>0.87887623185334329</c:v>
                </c:pt>
                <c:pt idx="257">
                  <c:v>0.90924419836812553</c:v>
                </c:pt>
                <c:pt idx="258">
                  <c:v>0.91498754900921908</c:v>
                </c:pt>
                <c:pt idx="259">
                  <c:v>0.90364443149305929</c:v>
                </c:pt>
                <c:pt idx="260">
                  <c:v>0.89151160326374912</c:v>
                </c:pt>
                <c:pt idx="261">
                  <c:v>0.8794505669174526</c:v>
                </c:pt>
                <c:pt idx="262">
                  <c:v>0.8794505669174526</c:v>
                </c:pt>
                <c:pt idx="263">
                  <c:v>0.8794505669174526</c:v>
                </c:pt>
                <c:pt idx="264">
                  <c:v>0.8794505669174526</c:v>
                </c:pt>
                <c:pt idx="265">
                  <c:v>0.93889424605277105</c:v>
                </c:pt>
                <c:pt idx="266">
                  <c:v>0.95519100349687414</c:v>
                </c:pt>
                <c:pt idx="267">
                  <c:v>0.96969296386563519</c:v>
                </c:pt>
                <c:pt idx="268">
                  <c:v>0.97500556320864684</c:v>
                </c:pt>
                <c:pt idx="269">
                  <c:v>0.97500556320864684</c:v>
                </c:pt>
                <c:pt idx="270">
                  <c:v>0.97500556320864684</c:v>
                </c:pt>
                <c:pt idx="271">
                  <c:v>1.0004198897954859</c:v>
                </c:pt>
                <c:pt idx="272">
                  <c:v>1.0014249761576772</c:v>
                </c:pt>
                <c:pt idx="273">
                  <c:v>1.011906591077673</c:v>
                </c:pt>
                <c:pt idx="274">
                  <c:v>1.031936526438487</c:v>
                </c:pt>
                <c:pt idx="275">
                  <c:v>1.0386131715587581</c:v>
                </c:pt>
                <c:pt idx="276">
                  <c:v>1.0386131715587581</c:v>
                </c:pt>
                <c:pt idx="277">
                  <c:v>1.0386131715587581</c:v>
                </c:pt>
                <c:pt idx="278">
                  <c:v>1.0327262371516372</c:v>
                </c:pt>
                <c:pt idx="279">
                  <c:v>1.0246137543710925</c:v>
                </c:pt>
                <c:pt idx="280">
                  <c:v>1.0068811592667162</c:v>
                </c:pt>
                <c:pt idx="281">
                  <c:v>1.004727402776306</c:v>
                </c:pt>
                <c:pt idx="282">
                  <c:v>0.98333342163823256</c:v>
                </c:pt>
                <c:pt idx="283">
                  <c:v>0.98333342163823256</c:v>
                </c:pt>
                <c:pt idx="284">
                  <c:v>0.98333342163823256</c:v>
                </c:pt>
                <c:pt idx="285">
                  <c:v>0.97701573593302959</c:v>
                </c:pt>
                <c:pt idx="286">
                  <c:v>0.97888232489138494</c:v>
                </c:pt>
                <c:pt idx="287">
                  <c:v>0.97335434989933256</c:v>
                </c:pt>
                <c:pt idx="288">
                  <c:v>0.9755081063897425</c:v>
                </c:pt>
                <c:pt idx="289">
                  <c:v>1.0013531842746635</c:v>
                </c:pt>
                <c:pt idx="290">
                  <c:v>1.0013531842746635</c:v>
                </c:pt>
                <c:pt idx="291">
                  <c:v>1.0013531842746635</c:v>
                </c:pt>
                <c:pt idx="292">
                  <c:v>0.98620509695877934</c:v>
                </c:pt>
                <c:pt idx="293">
                  <c:v>0.9620830242661863</c:v>
                </c:pt>
                <c:pt idx="294">
                  <c:v>0.97794903041220727</c:v>
                </c:pt>
                <c:pt idx="295">
                  <c:v>1.0040812758291831</c:v>
                </c:pt>
                <c:pt idx="296">
                  <c:v>1.0226035816467098</c:v>
                </c:pt>
                <c:pt idx="297">
                  <c:v>1.0226035816467098</c:v>
                </c:pt>
                <c:pt idx="298">
                  <c:v>1.0226035816467098</c:v>
                </c:pt>
                <c:pt idx="299">
                  <c:v>1.0192293631450673</c:v>
                </c:pt>
                <c:pt idx="300">
                  <c:v>1.0225317897636961</c:v>
                </c:pt>
                <c:pt idx="301">
                  <c:v>1.025403465084243</c:v>
                </c:pt>
                <c:pt idx="302">
                  <c:v>1.0052299459574019</c:v>
                </c:pt>
                <c:pt idx="303">
                  <c:v>1.0052299459574019</c:v>
                </c:pt>
                <c:pt idx="304">
                  <c:v>1.0052299459574019</c:v>
                </c:pt>
                <c:pt idx="305">
                  <c:v>1.0052299459574019</c:v>
                </c:pt>
                <c:pt idx="306">
                  <c:v>0.99510729045247448</c:v>
                </c:pt>
                <c:pt idx="307">
                  <c:v>0.97206209600508642</c:v>
                </c:pt>
                <c:pt idx="308">
                  <c:v>0.98512821871357426</c:v>
                </c:pt>
                <c:pt idx="309">
                  <c:v>0.97895411677439881</c:v>
                </c:pt>
                <c:pt idx="310">
                  <c:v>0.99446116350535141</c:v>
                </c:pt>
                <c:pt idx="311">
                  <c:v>0.99446116350535141</c:v>
                </c:pt>
                <c:pt idx="312">
                  <c:v>0.99446116350535141</c:v>
                </c:pt>
                <c:pt idx="313">
                  <c:v>1.0218856628165731</c:v>
                </c:pt>
                <c:pt idx="314">
                  <c:v>1.0213831196354775</c:v>
                </c:pt>
                <c:pt idx="315">
                  <c:v>1.0544791777047791</c:v>
                </c:pt>
                <c:pt idx="316">
                  <c:v>1.059073858217654</c:v>
                </c:pt>
                <c:pt idx="317">
                  <c:v>1.0894418247324362</c:v>
                </c:pt>
                <c:pt idx="318">
                  <c:v>1.0894418247324362</c:v>
                </c:pt>
                <c:pt idx="319">
                  <c:v>1.0894418247324362</c:v>
                </c:pt>
                <c:pt idx="320">
                  <c:v>1.0977625039737204</c:v>
                </c:pt>
                <c:pt idx="321">
                  <c:v>1.087718819540108</c:v>
                </c:pt>
                <c:pt idx="322">
                  <c:v>1.1252659743562574</c:v>
                </c:pt>
                <c:pt idx="323">
                  <c:v>1.1330194977217336</c:v>
                </c:pt>
                <c:pt idx="324">
                  <c:v>1.1485696195824944</c:v>
                </c:pt>
                <c:pt idx="325">
                  <c:v>1.1485696195824944</c:v>
                </c:pt>
                <c:pt idx="326">
                  <c:v>1.1485696195824944</c:v>
                </c:pt>
                <c:pt idx="327">
                  <c:v>1.1493880470488502</c:v>
                </c:pt>
                <c:pt idx="328">
                  <c:v>1.1486701282187135</c:v>
                </c:pt>
                <c:pt idx="329">
                  <c:v>1.1488855038677546</c:v>
                </c:pt>
                <c:pt idx="330">
                  <c:v>1.1687000635795273</c:v>
                </c:pt>
                <c:pt idx="331">
                  <c:v>1.1730075765603476</c:v>
                </c:pt>
                <c:pt idx="332">
                  <c:v>1.1730075765603476</c:v>
                </c:pt>
                <c:pt idx="333">
                  <c:v>1.1730075765603476</c:v>
                </c:pt>
                <c:pt idx="334">
                  <c:v>1.1948323089965032</c:v>
                </c:pt>
                <c:pt idx="335">
                  <c:v>1.1885146232913004</c:v>
                </c:pt>
                <c:pt idx="336">
                  <c:v>1.1853557804386989</c:v>
                </c:pt>
                <c:pt idx="337">
                  <c:v>1.1767407544770585</c:v>
                </c:pt>
                <c:pt idx="338">
                  <c:v>1.1882274557592456</c:v>
                </c:pt>
                <c:pt idx="339">
                  <c:v>1.1882274557592456</c:v>
                </c:pt>
                <c:pt idx="340">
                  <c:v>1.1882274557592456</c:v>
                </c:pt>
                <c:pt idx="341">
                  <c:v>1.1825558970011656</c:v>
                </c:pt>
                <c:pt idx="342">
                  <c:v>1.1689872311115821</c:v>
                </c:pt>
                <c:pt idx="343">
                  <c:v>1.1867916180989722</c:v>
                </c:pt>
                <c:pt idx="344">
                  <c:v>1.2091188937162234</c:v>
                </c:pt>
                <c:pt idx="345">
                  <c:v>1.1973450249019817</c:v>
                </c:pt>
                <c:pt idx="346">
                  <c:v>1.1973450249019817</c:v>
                </c:pt>
                <c:pt idx="347">
                  <c:v>1.1973450249019817</c:v>
                </c:pt>
                <c:pt idx="348">
                  <c:v>1.1457266610151531</c:v>
                </c:pt>
                <c:pt idx="349">
                  <c:v>1.1773868814241815</c:v>
                </c:pt>
                <c:pt idx="350">
                  <c:v>1.1816943944050016</c:v>
                </c:pt>
                <c:pt idx="351">
                  <c:v>1.1941143901663667</c:v>
                </c:pt>
                <c:pt idx="352">
                  <c:v>1.2148622443573169</c:v>
                </c:pt>
                <c:pt idx="353">
                  <c:v>1.2148622443573169</c:v>
                </c:pt>
                <c:pt idx="354">
                  <c:v>1.2148622443573169</c:v>
                </c:pt>
                <c:pt idx="355">
                  <c:v>1.2137135742290983</c:v>
                </c:pt>
                <c:pt idx="356">
                  <c:v>1.2161544982515631</c:v>
                </c:pt>
                <c:pt idx="357">
                  <c:v>1.2018679135318429</c:v>
                </c:pt>
                <c:pt idx="358">
                  <c:v>1.2165134576666312</c:v>
                </c:pt>
                <c:pt idx="359">
                  <c:v>1.2208209706474515</c:v>
                </c:pt>
                <c:pt idx="360">
                  <c:v>1.2208209706474515</c:v>
                </c:pt>
                <c:pt idx="361">
                  <c:v>1.2208209706474515</c:v>
                </c:pt>
                <c:pt idx="362">
                  <c:v>1.2076112641729364</c:v>
                </c:pt>
                <c:pt idx="363">
                  <c:v>1.1867054678393558</c:v>
                </c:pt>
                <c:pt idx="364">
                  <c:v>1.1858583236197946</c:v>
                </c:pt>
                <c:pt idx="365">
                  <c:v>1.1956938115926672</c:v>
                </c:pt>
                <c:pt idx="366">
                  <c:v>1.2226875596058069</c:v>
                </c:pt>
                <c:pt idx="367">
                  <c:v>1.2226875596058069</c:v>
                </c:pt>
                <c:pt idx="368">
                  <c:v>1.2226875596058069</c:v>
                </c:pt>
                <c:pt idx="369">
                  <c:v>1.2226875596058069</c:v>
                </c:pt>
                <c:pt idx="370">
                  <c:v>1.2414970329553885</c:v>
                </c:pt>
                <c:pt idx="371">
                  <c:v>1.2286462858959415</c:v>
                </c:pt>
                <c:pt idx="372">
                  <c:v>1.2388407332838827</c:v>
                </c:pt>
                <c:pt idx="373">
                  <c:v>1.2359690579633358</c:v>
                </c:pt>
                <c:pt idx="374">
                  <c:v>1.2359690579633358</c:v>
                </c:pt>
                <c:pt idx="375">
                  <c:v>1.2359690579633358</c:v>
                </c:pt>
                <c:pt idx="376">
                  <c:v>1.2471685917134683</c:v>
                </c:pt>
                <c:pt idx="377">
                  <c:v>1.2575066228674368</c:v>
                </c:pt>
                <c:pt idx="378">
                  <c:v>1.3056789763696091</c:v>
                </c:pt>
                <c:pt idx="379">
                  <c:v>1.3249192010172726</c:v>
                </c:pt>
                <c:pt idx="380">
                  <c:v>1.3282934195189151</c:v>
                </c:pt>
                <c:pt idx="381">
                  <c:v>1.3282934195189151</c:v>
                </c:pt>
                <c:pt idx="382">
                  <c:v>1.3282934195189151</c:v>
                </c:pt>
                <c:pt idx="383">
                  <c:v>1.3211142312175481</c:v>
                </c:pt>
                <c:pt idx="384">
                  <c:v>1.3244166578361767</c:v>
                </c:pt>
                <c:pt idx="385">
                  <c:v>1.3317394299035712</c:v>
                </c:pt>
                <c:pt idx="386">
                  <c:v>1.3196783935572745</c:v>
                </c:pt>
                <c:pt idx="387">
                  <c:v>1.3092685705202924</c:v>
                </c:pt>
                <c:pt idx="388">
                  <c:v>1.3092685705202924</c:v>
                </c:pt>
                <c:pt idx="389">
                  <c:v>1.3092685705202924</c:v>
                </c:pt>
                <c:pt idx="390">
                  <c:v>1.3364195427572323</c:v>
                </c:pt>
                <c:pt idx="391">
                  <c:v>1.3308779273074069</c:v>
                </c:pt>
                <c:pt idx="392">
                  <c:v>1.3306625516583661</c:v>
                </c:pt>
                <c:pt idx="393">
                  <c:v>1.2984279961852285</c:v>
                </c:pt>
                <c:pt idx="394">
                  <c:v>1.3274319169227509</c:v>
                </c:pt>
                <c:pt idx="395">
                  <c:v>1.3274319169227509</c:v>
                </c:pt>
                <c:pt idx="396">
                  <c:v>1.3274319169227509</c:v>
                </c:pt>
                <c:pt idx="397">
                  <c:v>1.3355013245734875</c:v>
                </c:pt>
                <c:pt idx="398">
                  <c:v>1.3641175691427361</c:v>
                </c:pt>
                <c:pt idx="399">
                  <c:v>1.3658405743350641</c:v>
                </c:pt>
                <c:pt idx="400">
                  <c:v>1.3588049697997246</c:v>
                </c:pt>
                <c:pt idx="401">
                  <c:v>1.3674199957613649</c:v>
                </c:pt>
                <c:pt idx="402">
                  <c:v>1.3674199957613649</c:v>
                </c:pt>
                <c:pt idx="403">
                  <c:v>1.3674199957613649</c:v>
                </c:pt>
                <c:pt idx="404">
                  <c:v>1.3698609197838296</c:v>
                </c:pt>
                <c:pt idx="405">
                  <c:v>1.3641893610257498</c:v>
                </c:pt>
                <c:pt idx="406">
                  <c:v>1.3733069301684857</c:v>
                </c:pt>
                <c:pt idx="407">
                  <c:v>1.3680661227084878</c:v>
                </c:pt>
                <c:pt idx="408">
                  <c:v>1.3500463600720569</c:v>
                </c:pt>
                <c:pt idx="409">
                  <c:v>1.3500463600720569</c:v>
                </c:pt>
                <c:pt idx="410">
                  <c:v>1.3500463600720569</c:v>
                </c:pt>
                <c:pt idx="411">
                  <c:v>1.3630406908975312</c:v>
                </c:pt>
                <c:pt idx="412">
                  <c:v>1.426935466779697</c:v>
                </c:pt>
                <c:pt idx="413">
                  <c:v>1.4711592667161173</c:v>
                </c:pt>
                <c:pt idx="414">
                  <c:v>1.4731694394405002</c:v>
                </c:pt>
                <c:pt idx="415">
                  <c:v>1.4641236621807778</c:v>
                </c:pt>
                <c:pt idx="416">
                  <c:v>1.4641236621807778</c:v>
                </c:pt>
                <c:pt idx="417">
                  <c:v>1.4641236621807778</c:v>
                </c:pt>
                <c:pt idx="418">
                  <c:v>1.4536420472607821</c:v>
                </c:pt>
                <c:pt idx="419">
                  <c:v>1.4169563950407968</c:v>
                </c:pt>
                <c:pt idx="420">
                  <c:v>1.3812758291830032</c:v>
                </c:pt>
                <c:pt idx="421">
                  <c:v>1.4096336229734026</c:v>
                </c:pt>
                <c:pt idx="422">
                  <c:v>1.3532769948076719</c:v>
                </c:pt>
                <c:pt idx="423">
                  <c:v>1.3532769948076719</c:v>
                </c:pt>
                <c:pt idx="424">
                  <c:v>1.3532769948076719</c:v>
                </c:pt>
                <c:pt idx="425">
                  <c:v>1.3590921373317792</c:v>
                </c:pt>
                <c:pt idx="426">
                  <c:v>1.3550717918830137</c:v>
                </c:pt>
                <c:pt idx="427">
                  <c:v>1.3698609197838296</c:v>
                </c:pt>
                <c:pt idx="428">
                  <c:v>1.3929779061142313</c:v>
                </c:pt>
                <c:pt idx="429">
                  <c:v>1.395203454487655</c:v>
                </c:pt>
                <c:pt idx="430">
                  <c:v>1.395203454487655</c:v>
                </c:pt>
                <c:pt idx="431">
                  <c:v>1.395203454487655</c:v>
                </c:pt>
                <c:pt idx="432">
                  <c:v>1.4463192751933878</c:v>
                </c:pt>
                <c:pt idx="433">
                  <c:v>1.4572316414114654</c:v>
                </c:pt>
                <c:pt idx="434">
                  <c:v>1.4591700222528345</c:v>
                </c:pt>
                <c:pt idx="435">
                  <c:v>1.4501242449931124</c:v>
                </c:pt>
                <c:pt idx="436">
                  <c:v>1.467785048214475</c:v>
                </c:pt>
                <c:pt idx="437">
                  <c:v>1.467785048214475</c:v>
                </c:pt>
                <c:pt idx="438">
                  <c:v>1.467785048214475</c:v>
                </c:pt>
                <c:pt idx="439">
                  <c:v>1.4834356787114549</c:v>
                </c:pt>
                <c:pt idx="440">
                  <c:v>1.4860919783829607</c:v>
                </c:pt>
                <c:pt idx="441">
                  <c:v>1.4786256225495391</c:v>
                </c:pt>
                <c:pt idx="442">
                  <c:v>1.4394990463070891</c:v>
                </c:pt>
                <c:pt idx="443">
                  <c:v>1.4352633252092826</c:v>
                </c:pt>
                <c:pt idx="444">
                  <c:v>1.4352633252092826</c:v>
                </c:pt>
                <c:pt idx="445">
                  <c:v>1.4352633252092826</c:v>
                </c:pt>
                <c:pt idx="446">
                  <c:v>1.4780512874854297</c:v>
                </c:pt>
                <c:pt idx="447">
                  <c:v>1.4677132563314612</c:v>
                </c:pt>
                <c:pt idx="448">
                  <c:v>1.4659184592561196</c:v>
                </c:pt>
                <c:pt idx="449">
                  <c:v>1.4659184592561196</c:v>
                </c:pt>
                <c:pt idx="450">
                  <c:v>1.4400733813711986</c:v>
                </c:pt>
                <c:pt idx="451">
                  <c:v>1.4400733813711986</c:v>
                </c:pt>
                <c:pt idx="452">
                  <c:v>1.4400733813711986</c:v>
                </c:pt>
                <c:pt idx="453">
                  <c:v>1.435191533326269</c:v>
                </c:pt>
                <c:pt idx="454">
                  <c:v>1.4140847197202502</c:v>
                </c:pt>
                <c:pt idx="455">
                  <c:v>1.4087721203772385</c:v>
                </c:pt>
                <c:pt idx="456">
                  <c:v>1.4105669174525803</c:v>
                </c:pt>
                <c:pt idx="457">
                  <c:v>1.3878806824202607</c:v>
                </c:pt>
                <c:pt idx="458">
                  <c:v>1.3878806824202607</c:v>
                </c:pt>
                <c:pt idx="459">
                  <c:v>1.3878806824202607</c:v>
                </c:pt>
                <c:pt idx="460">
                  <c:v>1.356507629543287</c:v>
                </c:pt>
                <c:pt idx="461">
                  <c:v>1.3631124827805448</c:v>
                </c:pt>
                <c:pt idx="462">
                  <c:v>1.4200434460103848</c:v>
                </c:pt>
                <c:pt idx="463">
                  <c:v>1.410207958037512</c:v>
                </c:pt>
                <c:pt idx="464">
                  <c:v>1.397572586627106</c:v>
                </c:pt>
                <c:pt idx="465">
                  <c:v>1.397572586627106</c:v>
                </c:pt>
                <c:pt idx="466">
                  <c:v>1.397572586627106</c:v>
                </c:pt>
                <c:pt idx="467">
                  <c:v>1.4141565116032637</c:v>
                </c:pt>
                <c:pt idx="468">
                  <c:v>1.3939829924764227</c:v>
                </c:pt>
                <c:pt idx="469">
                  <c:v>1.4001570944155983</c:v>
                </c:pt>
                <c:pt idx="470">
                  <c:v>1.377399067500265</c:v>
                </c:pt>
                <c:pt idx="471">
                  <c:v>1.403028769736145</c:v>
                </c:pt>
                <c:pt idx="472">
                  <c:v>1.403028769736145</c:v>
                </c:pt>
                <c:pt idx="473">
                  <c:v>1.403028769736145</c:v>
                </c:pt>
                <c:pt idx="474">
                  <c:v>1.4231304969799725</c:v>
                </c:pt>
                <c:pt idx="475">
                  <c:v>1.4384221680618843</c:v>
                </c:pt>
                <c:pt idx="476">
                  <c:v>1.4509139557062627</c:v>
                </c:pt>
                <c:pt idx="477">
                  <c:v>1.5007375225177493</c:v>
                </c:pt>
                <c:pt idx="478">
                  <c:v>1.5007375225177493</c:v>
                </c:pt>
                <c:pt idx="479">
                  <c:v>1.5007375225177493</c:v>
                </c:pt>
                <c:pt idx="480">
                  <c:v>1.5007375225177493</c:v>
                </c:pt>
                <c:pt idx="481">
                  <c:v>1.5191880364522625</c:v>
                </c:pt>
                <c:pt idx="482">
                  <c:v>1.5011682738158314</c:v>
                </c:pt>
                <c:pt idx="483">
                  <c:v>1.5194034121013034</c:v>
                </c:pt>
                <c:pt idx="484">
                  <c:v>1.5128847091236621</c:v>
                </c:pt>
                <c:pt idx="485">
                  <c:v>1.5128847091236621</c:v>
                </c:pt>
                <c:pt idx="486">
                  <c:v>1.5128847091236621</c:v>
                </c:pt>
                <c:pt idx="487">
                  <c:v>1.5128847091236621</c:v>
                </c:pt>
                <c:pt idx="488">
                  <c:v>1.5364180883755432</c:v>
                </c:pt>
                <c:pt idx="489">
                  <c:v>1.5390743880470488</c:v>
                </c:pt>
                <c:pt idx="490">
                  <c:v>1.5145933559393876</c:v>
                </c:pt>
                <c:pt idx="491">
                  <c:v>1.5117934725018545</c:v>
                </c:pt>
                <c:pt idx="492">
                  <c:v>1.5218443361237681</c:v>
                </c:pt>
                <c:pt idx="493">
                  <c:v>1.5218443361237681</c:v>
                </c:pt>
                <c:pt idx="494">
                  <c:v>1.5218443361237681</c:v>
                </c:pt>
                <c:pt idx="495">
                  <c:v>1.5084192540002122</c:v>
                </c:pt>
                <c:pt idx="496">
                  <c:v>1.491260993959945</c:v>
                </c:pt>
                <c:pt idx="497">
                  <c:v>1.5122960156829501</c:v>
                </c:pt>
                <c:pt idx="498">
                  <c:v>1.5035374059552824</c:v>
                </c:pt>
                <c:pt idx="499">
                  <c:v>1.478410246900498</c:v>
                </c:pt>
                <c:pt idx="500">
                  <c:v>1.478410246900498</c:v>
                </c:pt>
                <c:pt idx="501">
                  <c:v>1.478410246900498</c:v>
                </c:pt>
                <c:pt idx="502">
                  <c:v>1.478410246900498</c:v>
                </c:pt>
                <c:pt idx="503">
                  <c:v>1.543812652325951</c:v>
                </c:pt>
                <c:pt idx="504">
                  <c:v>1.5200136431069196</c:v>
                </c:pt>
                <c:pt idx="505">
                  <c:v>1.4937880682420261</c:v>
                </c:pt>
                <c:pt idx="506">
                  <c:v>1.4196844865953164</c:v>
                </c:pt>
                <c:pt idx="507">
                  <c:v>1.4196844865953164</c:v>
                </c:pt>
                <c:pt idx="508">
                  <c:v>1.4196844865953164</c:v>
                </c:pt>
                <c:pt idx="509">
                  <c:v>1.4579136643000954</c:v>
                </c:pt>
                <c:pt idx="510">
                  <c:v>1.4784820387835118</c:v>
                </c:pt>
                <c:pt idx="511">
                  <c:v>1.4924383808413693</c:v>
                </c:pt>
                <c:pt idx="512">
                  <c:v>1.4307404365794214</c:v>
                </c:pt>
                <c:pt idx="513">
                  <c:v>1.3788564427254426</c:v>
                </c:pt>
                <c:pt idx="514">
                  <c:v>1.3788564427254426</c:v>
                </c:pt>
                <c:pt idx="515">
                  <c:v>1.3788564427254426</c:v>
                </c:pt>
                <c:pt idx="516">
                  <c:v>1.3980033379251882</c:v>
                </c:pt>
                <c:pt idx="517">
                  <c:v>1.4061158207057329</c:v>
                </c:pt>
                <c:pt idx="518">
                  <c:v>1.4303096852813393</c:v>
                </c:pt>
                <c:pt idx="519">
                  <c:v>1.3787631132775247</c:v>
                </c:pt>
                <c:pt idx="520">
                  <c:v>1.403244145385186</c:v>
                </c:pt>
                <c:pt idx="521">
                  <c:v>1.403244145385186</c:v>
                </c:pt>
                <c:pt idx="522">
                  <c:v>1.403244145385186</c:v>
                </c:pt>
                <c:pt idx="523">
                  <c:v>1.3936240330613543</c:v>
                </c:pt>
                <c:pt idx="524">
                  <c:v>1.4084849528451839</c:v>
                </c:pt>
                <c:pt idx="525">
                  <c:v>1.4007745046095159</c:v>
                </c:pt>
                <c:pt idx="526">
                  <c:v>1.4262893398325738</c:v>
                </c:pt>
                <c:pt idx="527">
                  <c:v>1.4385657518279114</c:v>
                </c:pt>
                <c:pt idx="528">
                  <c:v>1.4385657518279114</c:v>
                </c:pt>
                <c:pt idx="529">
                  <c:v>1.4385657518279114</c:v>
                </c:pt>
                <c:pt idx="530">
                  <c:v>1.4385657518279114</c:v>
                </c:pt>
                <c:pt idx="531">
                  <c:v>1.4602469004980396</c:v>
                </c:pt>
                <c:pt idx="532">
                  <c:v>1.4541445904418779</c:v>
                </c:pt>
                <c:pt idx="533">
                  <c:v>1.4568583236197945</c:v>
                </c:pt>
                <c:pt idx="534">
                  <c:v>1.4478269047366747</c:v>
                </c:pt>
                <c:pt idx="535">
                  <c:v>1.4478269047366747</c:v>
                </c:pt>
                <c:pt idx="536">
                  <c:v>1.4478269047366747</c:v>
                </c:pt>
                <c:pt idx="537">
                  <c:v>1.4388242026067606</c:v>
                </c:pt>
                <c:pt idx="538">
                  <c:v>1.4147236674790717</c:v>
                </c:pt>
                <c:pt idx="539">
                  <c:v>1.4405472077990888</c:v>
                </c:pt>
                <c:pt idx="540">
                  <c:v>1.450196036876126</c:v>
                </c:pt>
                <c:pt idx="541">
                  <c:v>1.4690055102257074</c:v>
                </c:pt>
                <c:pt idx="542">
                  <c:v>1.4690055102257074</c:v>
                </c:pt>
                <c:pt idx="543">
                  <c:v>1.4690055102257074</c:v>
                </c:pt>
                <c:pt idx="544">
                  <c:v>1.5003785631026811</c:v>
                </c:pt>
                <c:pt idx="545">
                  <c:v>1.4993734767404896</c:v>
                </c:pt>
                <c:pt idx="546">
                  <c:v>1.5028194871251459</c:v>
                </c:pt>
                <c:pt idx="547">
                  <c:v>1.5127267669810323</c:v>
                </c:pt>
                <c:pt idx="548">
                  <c:v>1.5718832785842958</c:v>
                </c:pt>
                <c:pt idx="549">
                  <c:v>1.5718832785842958</c:v>
                </c:pt>
                <c:pt idx="550">
                  <c:v>1.5718832785842958</c:v>
                </c:pt>
                <c:pt idx="551">
                  <c:v>1.5728165730634738</c:v>
                </c:pt>
                <c:pt idx="552">
                  <c:v>1.6011025749708596</c:v>
                </c:pt>
                <c:pt idx="553">
                  <c:v>1.6141686976793472</c:v>
                </c:pt>
                <c:pt idx="554">
                  <c:v>1.6189069619582495</c:v>
                </c:pt>
                <c:pt idx="555">
                  <c:v>1.6268040690897532</c:v>
                </c:pt>
                <c:pt idx="556">
                  <c:v>1.6268040690897532</c:v>
                </c:pt>
                <c:pt idx="557">
                  <c:v>1.6268040690897532</c:v>
                </c:pt>
                <c:pt idx="558">
                  <c:v>1.6069895093779805</c:v>
                </c:pt>
                <c:pt idx="559">
                  <c:v>1.6113688142418141</c:v>
                </c:pt>
                <c:pt idx="560">
                  <c:v>1.6089996821023631</c:v>
                </c:pt>
                <c:pt idx="561">
                  <c:v>1.6128046519020875</c:v>
                </c:pt>
                <c:pt idx="562">
                  <c:v>1.5955745999788069</c:v>
                </c:pt>
                <c:pt idx="563">
                  <c:v>1.5955745999788069</c:v>
                </c:pt>
                <c:pt idx="564">
                  <c:v>1.5955745999788069</c:v>
                </c:pt>
                <c:pt idx="565">
                  <c:v>1.6135225707322243</c:v>
                </c:pt>
                <c:pt idx="566">
                  <c:v>1.6394394405001591</c:v>
                </c:pt>
                <c:pt idx="567">
                  <c:v>1.6466904206845396</c:v>
                </c:pt>
                <c:pt idx="568">
                  <c:v>1.6271630285048215</c:v>
                </c:pt>
                <c:pt idx="569">
                  <c:v>1.6576745787856311</c:v>
                </c:pt>
                <c:pt idx="570">
                  <c:v>1.6576745787856311</c:v>
                </c:pt>
                <c:pt idx="571">
                  <c:v>1.6576745787856311</c:v>
                </c:pt>
                <c:pt idx="572">
                  <c:v>1.6683715693546677</c:v>
                </c:pt>
                <c:pt idx="573">
                  <c:v>1.6931756649358907</c:v>
                </c:pt>
                <c:pt idx="574">
                  <c:v>1.6871092508212355</c:v>
                </c:pt>
                <c:pt idx="575">
                  <c:v>1.6940730634735615</c:v>
                </c:pt>
                <c:pt idx="576">
                  <c:v>1.6940730634735615</c:v>
                </c:pt>
                <c:pt idx="577">
                  <c:v>1.6940730634735615</c:v>
                </c:pt>
                <c:pt idx="578">
                  <c:v>1.6940730634735615</c:v>
                </c:pt>
                <c:pt idx="579">
                  <c:v>1.7121646179930063</c:v>
                </c:pt>
                <c:pt idx="580">
                  <c:v>1.7197027657094415</c:v>
                </c:pt>
                <c:pt idx="581">
                  <c:v>1.7273127053088906</c:v>
                </c:pt>
                <c:pt idx="582">
                  <c:v>1.7226462329130019</c:v>
                </c:pt>
                <c:pt idx="583">
                  <c:v>1.7358559393875173</c:v>
                </c:pt>
                <c:pt idx="584">
                  <c:v>1.7358559393875173</c:v>
                </c:pt>
                <c:pt idx="585">
                  <c:v>1.7358559393875173</c:v>
                </c:pt>
                <c:pt idx="586">
                  <c:v>1.7394455335382006</c:v>
                </c:pt>
                <c:pt idx="587">
                  <c:v>1.7404506199003922</c:v>
                </c:pt>
                <c:pt idx="588">
                  <c:v>1.7638547737628485</c:v>
                </c:pt>
                <c:pt idx="589">
                  <c:v>1.7870435519762635</c:v>
                </c:pt>
                <c:pt idx="590">
                  <c:v>1.7761311857581861</c:v>
                </c:pt>
                <c:pt idx="591">
                  <c:v>1.7761311857581861</c:v>
                </c:pt>
                <c:pt idx="592">
                  <c:v>1.7761311857581861</c:v>
                </c:pt>
                <c:pt idx="593">
                  <c:v>1.7737620536187348</c:v>
                </c:pt>
                <c:pt idx="594">
                  <c:v>1.7559576666313448</c:v>
                </c:pt>
                <c:pt idx="595">
                  <c:v>1.8609891914803436</c:v>
                </c:pt>
                <c:pt idx="596">
                  <c:v>1.9130347170711035</c:v>
                </c:pt>
                <c:pt idx="597">
                  <c:v>1.9443395676592137</c:v>
                </c:pt>
                <c:pt idx="598">
                  <c:v>1.9443395676592137</c:v>
                </c:pt>
                <c:pt idx="599">
                  <c:v>1.9443395676592137</c:v>
                </c:pt>
                <c:pt idx="600">
                  <c:v>1.9347912472183957</c:v>
                </c:pt>
                <c:pt idx="601">
                  <c:v>1.8812345024901984</c:v>
                </c:pt>
                <c:pt idx="602">
                  <c:v>1.8780756596375969</c:v>
                </c:pt>
                <c:pt idx="603">
                  <c:v>1.92861714527922</c:v>
                </c:pt>
                <c:pt idx="604">
                  <c:v>1.8744142736038993</c:v>
                </c:pt>
                <c:pt idx="605">
                  <c:v>1.8744142736038993</c:v>
                </c:pt>
                <c:pt idx="606">
                  <c:v>1.8744142736038993</c:v>
                </c:pt>
                <c:pt idx="607">
                  <c:v>1.9121768040690901</c:v>
                </c:pt>
                <c:pt idx="608">
                  <c:v>1.8571124297976054</c:v>
                </c:pt>
                <c:pt idx="609">
                  <c:v>1.8377645173254213</c:v>
                </c:pt>
                <c:pt idx="610">
                  <c:v>1.767875119211614</c:v>
                </c:pt>
                <c:pt idx="611">
                  <c:v>1.6932833527604112</c:v>
                </c:pt>
                <c:pt idx="612">
                  <c:v>1.6932833527604112</c:v>
                </c:pt>
                <c:pt idx="613">
                  <c:v>1.6932833527604112</c:v>
                </c:pt>
                <c:pt idx="614">
                  <c:v>1.8234420366641944</c:v>
                </c:pt>
                <c:pt idx="615">
                  <c:v>1.8416053830666526</c:v>
                </c:pt>
                <c:pt idx="616">
                  <c:v>1.8815934619052663</c:v>
                </c:pt>
                <c:pt idx="617">
                  <c:v>1.8548150895411679</c:v>
                </c:pt>
                <c:pt idx="618">
                  <c:v>1.8222215746529618</c:v>
                </c:pt>
                <c:pt idx="619">
                  <c:v>1.8222215746529618</c:v>
                </c:pt>
                <c:pt idx="620">
                  <c:v>1.8222215746529618</c:v>
                </c:pt>
                <c:pt idx="621">
                  <c:v>1.8250932499735086</c:v>
                </c:pt>
                <c:pt idx="622">
                  <c:v>1.8117399597329662</c:v>
                </c:pt>
                <c:pt idx="623">
                  <c:v>1.7828796227614709</c:v>
                </c:pt>
                <c:pt idx="624">
                  <c:v>1.7069238105330085</c:v>
                </c:pt>
                <c:pt idx="625">
                  <c:v>1.7396609091872417</c:v>
                </c:pt>
                <c:pt idx="626">
                  <c:v>1.7396609091872417</c:v>
                </c:pt>
                <c:pt idx="627">
                  <c:v>1.7396609091872417</c:v>
                </c:pt>
                <c:pt idx="628">
                  <c:v>1.7715365052453109</c:v>
                </c:pt>
                <c:pt idx="629">
                  <c:v>1.7604805552612059</c:v>
                </c:pt>
                <c:pt idx="630">
                  <c:v>1.7525044770583873</c:v>
                </c:pt>
                <c:pt idx="631">
                  <c:v>1.8188473561513192</c:v>
                </c:pt>
                <c:pt idx="632">
                  <c:v>1.8441898908551446</c:v>
                </c:pt>
                <c:pt idx="633">
                  <c:v>1.8441898908551446</c:v>
                </c:pt>
                <c:pt idx="634">
                  <c:v>1.8441898908551446</c:v>
                </c:pt>
                <c:pt idx="635">
                  <c:v>1.8441898908551446</c:v>
                </c:pt>
                <c:pt idx="636">
                  <c:v>1.872547684645544</c:v>
                </c:pt>
                <c:pt idx="637">
                  <c:v>1.894946752145809</c:v>
                </c:pt>
                <c:pt idx="638">
                  <c:v>1.8889880258556746</c:v>
                </c:pt>
                <c:pt idx="639">
                  <c:v>1.837620933559394</c:v>
                </c:pt>
                <c:pt idx="640">
                  <c:v>1.837620933559394</c:v>
                </c:pt>
                <c:pt idx="641">
                  <c:v>1.837620933559394</c:v>
                </c:pt>
                <c:pt idx="642">
                  <c:v>1.801545512345025</c:v>
                </c:pt>
                <c:pt idx="643">
                  <c:v>1.7899870191798242</c:v>
                </c:pt>
                <c:pt idx="644">
                  <c:v>1.7459785948924447</c:v>
                </c:pt>
                <c:pt idx="645">
                  <c:v>1.7984584613754371</c:v>
                </c:pt>
                <c:pt idx="646">
                  <c:v>1.819996026279538</c:v>
                </c:pt>
                <c:pt idx="647">
                  <c:v>1.819996026279538</c:v>
                </c:pt>
                <c:pt idx="648">
                  <c:v>1.819996026279538</c:v>
                </c:pt>
                <c:pt idx="649">
                  <c:v>1.8255240012715905</c:v>
                </c:pt>
                <c:pt idx="650">
                  <c:v>1.8643634099819859</c:v>
                </c:pt>
                <c:pt idx="651">
                  <c:v>1.9186380735403201</c:v>
                </c:pt>
                <c:pt idx="652">
                  <c:v>1.9518059234926355</c:v>
                </c:pt>
                <c:pt idx="653">
                  <c:v>1.9676288545088483</c:v>
                </c:pt>
                <c:pt idx="654">
                  <c:v>1.9676288545088483</c:v>
                </c:pt>
                <c:pt idx="655">
                  <c:v>1.9676288545088483</c:v>
                </c:pt>
                <c:pt idx="656">
                  <c:v>1.9396013033803117</c:v>
                </c:pt>
                <c:pt idx="657">
                  <c:v>1.9660207163293422</c:v>
                </c:pt>
                <c:pt idx="658">
                  <c:v>1.9453446540214054</c:v>
                </c:pt>
                <c:pt idx="659">
                  <c:v>1.9312016530677123</c:v>
                </c:pt>
                <c:pt idx="660">
                  <c:v>1.9146895199745682</c:v>
                </c:pt>
                <c:pt idx="661">
                  <c:v>1.9146895199745682</c:v>
                </c:pt>
                <c:pt idx="662">
                  <c:v>1.9146895199745682</c:v>
                </c:pt>
                <c:pt idx="663">
                  <c:v>1.9261762212567555</c:v>
                </c:pt>
                <c:pt idx="664">
                  <c:v>1.8390926671611743</c:v>
                </c:pt>
                <c:pt idx="665">
                  <c:v>1.8057812334428314</c:v>
                </c:pt>
                <c:pt idx="666">
                  <c:v>1.7838847091236623</c:v>
                </c:pt>
                <c:pt idx="667">
                  <c:v>1.7728287591395571</c:v>
                </c:pt>
                <c:pt idx="668">
                  <c:v>1.7728287591395571</c:v>
                </c:pt>
                <c:pt idx="669">
                  <c:v>1.7728287591395571</c:v>
                </c:pt>
                <c:pt idx="670">
                  <c:v>1.7728287591395571</c:v>
                </c:pt>
                <c:pt idx="671">
                  <c:v>1.7849615873688673</c:v>
                </c:pt>
                <c:pt idx="672">
                  <c:v>1.8570047419730848</c:v>
                </c:pt>
                <c:pt idx="673">
                  <c:v>1.8528767086997986</c:v>
                </c:pt>
                <c:pt idx="674">
                  <c:v>1.8638608668008902</c:v>
                </c:pt>
                <c:pt idx="675">
                  <c:v>1.8638608668008902</c:v>
                </c:pt>
                <c:pt idx="676">
                  <c:v>1.8638608668008902</c:v>
                </c:pt>
                <c:pt idx="677">
                  <c:v>1.8470974621171985</c:v>
                </c:pt>
                <c:pt idx="678">
                  <c:v>1.8077052559075979</c:v>
                </c:pt>
                <c:pt idx="679">
                  <c:v>1.8143747218395678</c:v>
                </c:pt>
                <c:pt idx="680">
                  <c:v>1.8052068983787219</c:v>
                </c:pt>
                <c:pt idx="681">
                  <c:v>1.7940791565116034</c:v>
                </c:pt>
                <c:pt idx="682">
                  <c:v>1.7940791565116034</c:v>
                </c:pt>
                <c:pt idx="683">
                  <c:v>1.7940791565116034</c:v>
                </c:pt>
                <c:pt idx="684">
                  <c:v>1.7630650630496982</c:v>
                </c:pt>
                <c:pt idx="685">
                  <c:v>1.8083657412313234</c:v>
                </c:pt>
                <c:pt idx="686">
                  <c:v>1.8252368337395359</c:v>
                </c:pt>
                <c:pt idx="687">
                  <c:v>1.8595820705732755</c:v>
                </c:pt>
                <c:pt idx="688">
                  <c:v>1.8661582070573275</c:v>
                </c:pt>
                <c:pt idx="689">
                  <c:v>1.8661582070573275</c:v>
                </c:pt>
                <c:pt idx="690">
                  <c:v>1.8661582070573275</c:v>
                </c:pt>
                <c:pt idx="691">
                  <c:v>1.8614199427784253</c:v>
                </c:pt>
                <c:pt idx="692">
                  <c:v>1.8958800466249868</c:v>
                </c:pt>
                <c:pt idx="693">
                  <c:v>1.8734809791247218</c:v>
                </c:pt>
                <c:pt idx="694">
                  <c:v>1.8530202924658261</c:v>
                </c:pt>
                <c:pt idx="695">
                  <c:v>1.8468461905266504</c:v>
                </c:pt>
                <c:pt idx="696">
                  <c:v>1.8468461905266504</c:v>
                </c:pt>
                <c:pt idx="697">
                  <c:v>1.8468461905266504</c:v>
                </c:pt>
                <c:pt idx="698">
                  <c:v>1.8798704567129387</c:v>
                </c:pt>
                <c:pt idx="699">
                  <c:v>1.8804447917770479</c:v>
                </c:pt>
                <c:pt idx="700">
                  <c:v>1.8879829394934833</c:v>
                </c:pt>
                <c:pt idx="701">
                  <c:v>1.8787935784677334</c:v>
                </c:pt>
                <c:pt idx="702">
                  <c:v>1.867242264490834</c:v>
                </c:pt>
                <c:pt idx="703">
                  <c:v>1.867242264490834</c:v>
                </c:pt>
                <c:pt idx="704">
                  <c:v>1.867242264490834</c:v>
                </c:pt>
                <c:pt idx="705">
                  <c:v>1.8791525378828018</c:v>
                </c:pt>
                <c:pt idx="706">
                  <c:v>1.8623532372576033</c:v>
                </c:pt>
                <c:pt idx="707">
                  <c:v>1.7961611211189996</c:v>
                </c:pt>
                <c:pt idx="708">
                  <c:v>1.8076478224011867</c:v>
                </c:pt>
                <c:pt idx="709">
                  <c:v>1.7883358058705097</c:v>
                </c:pt>
                <c:pt idx="710">
                  <c:v>1.7883358058705097</c:v>
                </c:pt>
                <c:pt idx="711">
                  <c:v>1.7883358058705097</c:v>
                </c:pt>
                <c:pt idx="712">
                  <c:v>1.7778541909505139</c:v>
                </c:pt>
                <c:pt idx="713">
                  <c:v>1.8089400762954329</c:v>
                </c:pt>
                <c:pt idx="714">
                  <c:v>1.8168371834269366</c:v>
                </c:pt>
                <c:pt idx="715">
                  <c:v>1.7939355727455759</c:v>
                </c:pt>
                <c:pt idx="716">
                  <c:v>1.7922125675532479</c:v>
                </c:pt>
                <c:pt idx="717">
                  <c:v>1.7922125675532479</c:v>
                </c:pt>
                <c:pt idx="718">
                  <c:v>1.7922125675532479</c:v>
                </c:pt>
                <c:pt idx="719">
                  <c:v>1.764644484475999</c:v>
                </c:pt>
                <c:pt idx="720">
                  <c:v>1.7225026491469748</c:v>
                </c:pt>
                <c:pt idx="721">
                  <c:v>1.7437530465190207</c:v>
                </c:pt>
                <c:pt idx="722">
                  <c:v>1.7250153650524531</c:v>
                </c:pt>
                <c:pt idx="723">
                  <c:v>1.7346354773762849</c:v>
                </c:pt>
                <c:pt idx="724">
                  <c:v>1.7346354773762849</c:v>
                </c:pt>
                <c:pt idx="725">
                  <c:v>1.7346354773762849</c:v>
                </c:pt>
                <c:pt idx="726">
                  <c:v>1.7409531630814878</c:v>
                </c:pt>
                <c:pt idx="727">
                  <c:v>1.7452606760623079</c:v>
                </c:pt>
                <c:pt idx="728">
                  <c:v>1.7971662074811912</c:v>
                </c:pt>
                <c:pt idx="729">
                  <c:v>1.8103759139557063</c:v>
                </c:pt>
                <c:pt idx="730">
                  <c:v>1.8577585567447281</c:v>
                </c:pt>
                <c:pt idx="731">
                  <c:v>1.8577585567447281</c:v>
                </c:pt>
                <c:pt idx="732">
                  <c:v>1.8577585567447281</c:v>
                </c:pt>
                <c:pt idx="733">
                  <c:v>1.8577585567447281</c:v>
                </c:pt>
                <c:pt idx="734">
                  <c:v>1.8508665359754159</c:v>
                </c:pt>
                <c:pt idx="735">
                  <c:v>1.8875521881954012</c:v>
                </c:pt>
                <c:pt idx="736">
                  <c:v>1.8886290664406062</c:v>
                </c:pt>
                <c:pt idx="737">
                  <c:v>1.8910699904630712</c:v>
                </c:pt>
                <c:pt idx="738">
                  <c:v>1.8910699904630712</c:v>
                </c:pt>
                <c:pt idx="739">
                  <c:v>1.8910699904630712</c:v>
                </c:pt>
                <c:pt idx="740">
                  <c:v>1.9171304439970331</c:v>
                </c:pt>
                <c:pt idx="741">
                  <c:v>1.9244532160644274</c:v>
                </c:pt>
                <c:pt idx="742">
                  <c:v>1.9399602627953803</c:v>
                </c:pt>
                <c:pt idx="743">
                  <c:v>1.9855481085090601</c:v>
                </c:pt>
                <c:pt idx="744">
                  <c:v>1.9769330825474198</c:v>
                </c:pt>
                <c:pt idx="745">
                  <c:v>1.9769330825474198</c:v>
                </c:pt>
                <c:pt idx="746">
                  <c:v>1.9769330825474198</c:v>
                </c:pt>
                <c:pt idx="747">
                  <c:v>2.0333615025961644</c:v>
                </c:pt>
                <c:pt idx="748">
                  <c:v>2.0372382642789022</c:v>
                </c:pt>
                <c:pt idx="749">
                  <c:v>2.0658114337183426</c:v>
                </c:pt>
                <c:pt idx="750">
                  <c:v>2.0742110840309422</c:v>
                </c:pt>
                <c:pt idx="751">
                  <c:v>2.0986203242555899</c:v>
                </c:pt>
                <c:pt idx="752">
                  <c:v>2.0986203242555899</c:v>
                </c:pt>
                <c:pt idx="753">
                  <c:v>2.0986203242555899</c:v>
                </c:pt>
                <c:pt idx="754">
                  <c:v>2.0903211825792094</c:v>
                </c:pt>
                <c:pt idx="755">
                  <c:v>2.0594219561301261</c:v>
                </c:pt>
                <c:pt idx="756">
                  <c:v>2.0630833421638233</c:v>
                </c:pt>
                <c:pt idx="757">
                  <c:v>2.0370946805128751</c:v>
                </c:pt>
                <c:pt idx="758">
                  <c:v>2.0282642789021934</c:v>
                </c:pt>
                <c:pt idx="759">
                  <c:v>2.0282642789021934</c:v>
                </c:pt>
                <c:pt idx="760">
                  <c:v>2.0282642789021934</c:v>
                </c:pt>
                <c:pt idx="761">
                  <c:v>2.0004090282928897</c:v>
                </c:pt>
                <c:pt idx="762">
                  <c:v>2.0743546677969693</c:v>
                </c:pt>
                <c:pt idx="763">
                  <c:v>2.0761494648723113</c:v>
                </c:pt>
                <c:pt idx="764">
                  <c:v>2.0763648405213524</c:v>
                </c:pt>
                <c:pt idx="765">
                  <c:v>2.1111839037829818</c:v>
                </c:pt>
                <c:pt idx="766">
                  <c:v>2.1111839037829818</c:v>
                </c:pt>
                <c:pt idx="767">
                  <c:v>2.1111839037829818</c:v>
                </c:pt>
                <c:pt idx="768">
                  <c:v>2.1204450566917452</c:v>
                </c:pt>
                <c:pt idx="769">
                  <c:v>2.1432748754900923</c:v>
                </c:pt>
                <c:pt idx="770">
                  <c:v>2.1547615767722794</c:v>
                </c:pt>
                <c:pt idx="771">
                  <c:v>2.1703404153862458</c:v>
                </c:pt>
                <c:pt idx="772">
                  <c:v>2.2595777259722372</c:v>
                </c:pt>
                <c:pt idx="773">
                  <c:v>2.2595777259722372</c:v>
                </c:pt>
                <c:pt idx="774">
                  <c:v>2.2595777259722372</c:v>
                </c:pt>
                <c:pt idx="775">
                  <c:v>2.2829818798346935</c:v>
                </c:pt>
                <c:pt idx="776">
                  <c:v>2.2218869873900604</c:v>
                </c:pt>
                <c:pt idx="777">
                  <c:v>2.2293533432234818</c:v>
                </c:pt>
                <c:pt idx="778">
                  <c:v>2.2221023630391015</c:v>
                </c:pt>
                <c:pt idx="779">
                  <c:v>2.2073850270212994</c:v>
                </c:pt>
                <c:pt idx="780">
                  <c:v>2.2073850270212994</c:v>
                </c:pt>
                <c:pt idx="781">
                  <c:v>2.2073850270212994</c:v>
                </c:pt>
                <c:pt idx="782">
                  <c:v>2.2172205149941719</c:v>
                </c:pt>
                <c:pt idx="783">
                  <c:v>2.2115489562360922</c:v>
                </c:pt>
                <c:pt idx="784">
                  <c:v>2.2099695348097912</c:v>
                </c:pt>
                <c:pt idx="785">
                  <c:v>2.1913754371092509</c:v>
                </c:pt>
                <c:pt idx="786">
                  <c:v>2.1607920949454278</c:v>
                </c:pt>
                <c:pt idx="787">
                  <c:v>2.1607920949454278</c:v>
                </c:pt>
                <c:pt idx="788">
                  <c:v>2.1607920949454278</c:v>
                </c:pt>
                <c:pt idx="789">
                  <c:v>2.183765497509802</c:v>
                </c:pt>
                <c:pt idx="790">
                  <c:v>2.2209536929108831</c:v>
                </c:pt>
                <c:pt idx="791">
                  <c:v>2.2456501006675853</c:v>
                </c:pt>
                <c:pt idx="792">
                  <c:v>2.2849202606760621</c:v>
                </c:pt>
                <c:pt idx="793">
                  <c:v>2.276735986012504</c:v>
                </c:pt>
                <c:pt idx="794">
                  <c:v>2.276735986012504</c:v>
                </c:pt>
                <c:pt idx="795">
                  <c:v>2.276735986012504</c:v>
                </c:pt>
                <c:pt idx="796">
                  <c:v>2.2874329765815409</c:v>
                </c:pt>
                <c:pt idx="797">
                  <c:v>2.2691978382960687</c:v>
                </c:pt>
                <c:pt idx="798">
                  <c:v>2.2831972554837341</c:v>
                </c:pt>
                <c:pt idx="799">
                  <c:v>2.2733258715693547</c:v>
                </c:pt>
                <c:pt idx="800">
                  <c:v>2.2114053724700646</c:v>
                </c:pt>
                <c:pt idx="801">
                  <c:v>2.2114053724700646</c:v>
                </c:pt>
                <c:pt idx="802">
                  <c:v>2.2114053724700646</c:v>
                </c:pt>
                <c:pt idx="803">
                  <c:v>2.2042620801102046</c:v>
                </c:pt>
                <c:pt idx="804">
                  <c:v>2.1651713998092612</c:v>
                </c:pt>
                <c:pt idx="805">
                  <c:v>2.1573460845607717</c:v>
                </c:pt>
                <c:pt idx="806">
                  <c:v>2.2142770477906115</c:v>
                </c:pt>
                <c:pt idx="807">
                  <c:v>2.2020724276782877</c:v>
                </c:pt>
                <c:pt idx="808">
                  <c:v>2.2020724276782877</c:v>
                </c:pt>
                <c:pt idx="809">
                  <c:v>2.2020724276782877</c:v>
                </c:pt>
                <c:pt idx="810">
                  <c:v>2.2496704461163506</c:v>
                </c:pt>
                <c:pt idx="811">
                  <c:v>2.2164308042810217</c:v>
                </c:pt>
                <c:pt idx="812">
                  <c:v>2.2599725813288125</c:v>
                </c:pt>
                <c:pt idx="813">
                  <c:v>2.2599725813288125</c:v>
                </c:pt>
                <c:pt idx="814">
                  <c:v>2.2669004980396315</c:v>
                </c:pt>
                <c:pt idx="815">
                  <c:v>2.2669004980396315</c:v>
                </c:pt>
                <c:pt idx="816">
                  <c:v>2.2669004980396315</c:v>
                </c:pt>
                <c:pt idx="817">
                  <c:v>2.2748693970541485</c:v>
                </c:pt>
                <c:pt idx="818">
                  <c:v>2.2338044399703296</c:v>
                </c:pt>
                <c:pt idx="819">
                  <c:v>2.2714951785525059</c:v>
                </c:pt>
                <c:pt idx="820">
                  <c:v>2.2840587580798983</c:v>
                </c:pt>
                <c:pt idx="821">
                  <c:v>2.2789615343859277</c:v>
                </c:pt>
                <c:pt idx="822">
                  <c:v>2.2789615343859277</c:v>
                </c:pt>
                <c:pt idx="823">
                  <c:v>2.2789615343859277</c:v>
                </c:pt>
                <c:pt idx="824">
                  <c:v>2.2984171346826323</c:v>
                </c:pt>
                <c:pt idx="825">
                  <c:v>2.28448950937798</c:v>
                </c:pt>
                <c:pt idx="826">
                  <c:v>2.3045912366218078</c:v>
                </c:pt>
                <c:pt idx="827">
                  <c:v>2.2955993032743458</c:v>
                </c:pt>
                <c:pt idx="828">
                  <c:v>2.3013606018861927</c:v>
                </c:pt>
                <c:pt idx="829">
                  <c:v>2.3013606018861927</c:v>
                </c:pt>
                <c:pt idx="830">
                  <c:v>2.3013606018861927</c:v>
                </c:pt>
                <c:pt idx="831">
                  <c:v>2.3093295009007102</c:v>
                </c:pt>
                <c:pt idx="832">
                  <c:v>2.2994222210448236</c:v>
                </c:pt>
                <c:pt idx="833">
                  <c:v>2.2999247642259193</c:v>
                </c:pt>
                <c:pt idx="834">
                  <c:v>2.3063142418141358</c:v>
                </c:pt>
                <c:pt idx="835">
                  <c:v>2.3017195613012613</c:v>
                </c:pt>
                <c:pt idx="836">
                  <c:v>2.3017195613012613</c:v>
                </c:pt>
                <c:pt idx="837">
                  <c:v>2.3017195613012613</c:v>
                </c:pt>
                <c:pt idx="838">
                  <c:v>2.313206262583448</c:v>
                </c:pt>
                <c:pt idx="839">
                  <c:v>2.3275287432446752</c:v>
                </c:pt>
                <c:pt idx="840">
                  <c:v>2.334384868072481</c:v>
                </c:pt>
                <c:pt idx="841">
                  <c:v>2.3231853343223485</c:v>
                </c:pt>
                <c:pt idx="842">
                  <c:v>2.3231853343223485</c:v>
                </c:pt>
                <c:pt idx="843">
                  <c:v>2.3231853343223485</c:v>
                </c:pt>
                <c:pt idx="844">
                  <c:v>2.3231853343223485</c:v>
                </c:pt>
                <c:pt idx="845">
                  <c:v>2.3309388576878245</c:v>
                </c:pt>
                <c:pt idx="846">
                  <c:v>2.3366104164459047</c:v>
                </c:pt>
                <c:pt idx="847">
                  <c:v>2.3353181625516588</c:v>
                </c:pt>
                <c:pt idx="848">
                  <c:v>2.3236160856204306</c:v>
                </c:pt>
                <c:pt idx="849">
                  <c:v>2.3157189784889267</c:v>
                </c:pt>
                <c:pt idx="850">
                  <c:v>2.3157189784889267</c:v>
                </c:pt>
                <c:pt idx="851">
                  <c:v>2.3157189784889267</c:v>
                </c:pt>
                <c:pt idx="852">
                  <c:v>2.366045088481509</c:v>
                </c:pt>
                <c:pt idx="853">
                  <c:v>2.3783932923598603</c:v>
                </c:pt>
                <c:pt idx="854">
                  <c:v>2.3978488926565649</c:v>
                </c:pt>
                <c:pt idx="855">
                  <c:v>2.3959105118151958</c:v>
                </c:pt>
                <c:pt idx="856">
                  <c:v>2.4130687718554626</c:v>
                </c:pt>
                <c:pt idx="857">
                  <c:v>2.4130687718554626</c:v>
                </c:pt>
                <c:pt idx="858">
                  <c:v>2.4130687718554626</c:v>
                </c:pt>
                <c:pt idx="859">
                  <c:v>2.4585489297446221</c:v>
                </c:pt>
                <c:pt idx="860">
                  <c:v>2.4526978912790081</c:v>
                </c:pt>
                <c:pt idx="861">
                  <c:v>2.4726560347568083</c:v>
                </c:pt>
                <c:pt idx="862">
                  <c:v>2.4817018120165306</c:v>
                </c:pt>
                <c:pt idx="863">
                  <c:v>2.5018035392603584</c:v>
                </c:pt>
                <c:pt idx="864">
                  <c:v>2.5018035392603584</c:v>
                </c:pt>
                <c:pt idx="865">
                  <c:v>2.5018035392603584</c:v>
                </c:pt>
                <c:pt idx="866">
                  <c:v>2.5018035392603584</c:v>
                </c:pt>
                <c:pt idx="867">
                  <c:v>2.4455904948606548</c:v>
                </c:pt>
                <c:pt idx="868">
                  <c:v>2.4325961640351808</c:v>
                </c:pt>
                <c:pt idx="869">
                  <c:v>2.3883723640987604</c:v>
                </c:pt>
                <c:pt idx="870">
                  <c:v>2.3455844018226135</c:v>
                </c:pt>
                <c:pt idx="871">
                  <c:v>2.3455844018226135</c:v>
                </c:pt>
                <c:pt idx="872">
                  <c:v>2.3455844018226135</c:v>
                </c:pt>
                <c:pt idx="873">
                  <c:v>2.4226170922962806</c:v>
                </c:pt>
                <c:pt idx="874">
                  <c:v>2.45097488608668</c:v>
                </c:pt>
                <c:pt idx="875">
                  <c:v>2.4685638974250295</c:v>
                </c:pt>
                <c:pt idx="876">
                  <c:v>2.4639692169121541</c:v>
                </c:pt>
                <c:pt idx="877">
                  <c:v>2.4129251880894356</c:v>
                </c:pt>
                <c:pt idx="878">
                  <c:v>2.4129251880894356</c:v>
                </c:pt>
                <c:pt idx="879">
                  <c:v>2.4129251880894356</c:v>
                </c:pt>
                <c:pt idx="880">
                  <c:v>2.4360421744198368</c:v>
                </c:pt>
                <c:pt idx="881">
                  <c:v>2.4770353396206422</c:v>
                </c:pt>
                <c:pt idx="882">
                  <c:v>2.4719381159266716</c:v>
                </c:pt>
                <c:pt idx="883">
                  <c:v>2.4656204302214686</c:v>
                </c:pt>
                <c:pt idx="884">
                  <c:v>2.4875887464236515</c:v>
                </c:pt>
                <c:pt idx="885">
                  <c:v>2.4875887464236515</c:v>
                </c:pt>
                <c:pt idx="886">
                  <c:v>2.4875887464236515</c:v>
                </c:pt>
                <c:pt idx="887">
                  <c:v>2.526212779485006</c:v>
                </c:pt>
                <c:pt idx="888">
                  <c:v>2.550047684645544</c:v>
                </c:pt>
                <c:pt idx="889">
                  <c:v>2.5712980820175906</c:v>
                </c:pt>
                <c:pt idx="890">
                  <c:v>2.545309420366642</c:v>
                </c:pt>
                <c:pt idx="891">
                  <c:v>2.5618933453427997</c:v>
                </c:pt>
                <c:pt idx="892">
                  <c:v>2.5618933453427997</c:v>
                </c:pt>
                <c:pt idx="893">
                  <c:v>2.5618933453427997</c:v>
                </c:pt>
                <c:pt idx="894">
                  <c:v>2.5786208540849849</c:v>
                </c:pt>
                <c:pt idx="895">
                  <c:v>2.5837898696619686</c:v>
                </c:pt>
                <c:pt idx="896">
                  <c:v>2.6069786478753842</c:v>
                </c:pt>
                <c:pt idx="897">
                  <c:v>2.5723031683797819</c:v>
                </c:pt>
                <c:pt idx="898">
                  <c:v>2.5167362509272015</c:v>
                </c:pt>
                <c:pt idx="899">
                  <c:v>2.5167362509272015</c:v>
                </c:pt>
                <c:pt idx="900">
                  <c:v>2.5167362509272015</c:v>
                </c:pt>
                <c:pt idx="901">
                  <c:v>2.5167362509272015</c:v>
                </c:pt>
                <c:pt idx="902">
                  <c:v>2.4309449507258662</c:v>
                </c:pt>
                <c:pt idx="903">
                  <c:v>2.4597334958143477</c:v>
                </c:pt>
                <c:pt idx="904">
                  <c:v>2.4616000847727033</c:v>
                </c:pt>
                <c:pt idx="905">
                  <c:v>2.4995061990039211</c:v>
                </c:pt>
                <c:pt idx="906">
                  <c:v>2.4995061990039211</c:v>
                </c:pt>
                <c:pt idx="907">
                  <c:v>2.4995061990039211</c:v>
                </c:pt>
                <c:pt idx="908">
                  <c:v>2.535761099925824</c:v>
                </c:pt>
                <c:pt idx="909">
                  <c:v>2.5077622655504928</c:v>
                </c:pt>
                <c:pt idx="910">
                  <c:v>2.527935784677334</c:v>
                </c:pt>
                <c:pt idx="911">
                  <c:v>2.5813489456395042</c:v>
                </c:pt>
                <c:pt idx="912">
                  <c:v>2.5845077884921057</c:v>
                </c:pt>
                <c:pt idx="913">
                  <c:v>2.5845077884921057</c:v>
                </c:pt>
                <c:pt idx="914">
                  <c:v>2.5845077884921057</c:v>
                </c:pt>
                <c:pt idx="915">
                  <c:v>2.5511963547737628</c:v>
                </c:pt>
                <c:pt idx="916">
                  <c:v>2.5540680300943097</c:v>
                </c:pt>
                <c:pt idx="917">
                  <c:v>2.5304485005828128</c:v>
                </c:pt>
                <c:pt idx="918">
                  <c:v>2.4888092084348843</c:v>
                </c:pt>
                <c:pt idx="919">
                  <c:v>2.5270024901981563</c:v>
                </c:pt>
                <c:pt idx="920">
                  <c:v>2.5270024901981563</c:v>
                </c:pt>
                <c:pt idx="921">
                  <c:v>2.5270024901981563</c:v>
                </c:pt>
                <c:pt idx="922">
                  <c:v>2.5382738158313023</c:v>
                </c:pt>
                <c:pt idx="923">
                  <c:v>2.479907014941189</c:v>
                </c:pt>
                <c:pt idx="924">
                  <c:v>2.3692039313341104</c:v>
                </c:pt>
                <c:pt idx="925">
                  <c:v>2.4024435731694394</c:v>
                </c:pt>
                <c:pt idx="926">
                  <c:v>2.3739421956130129</c:v>
                </c:pt>
                <c:pt idx="927">
                  <c:v>2.3739421956130129</c:v>
                </c:pt>
                <c:pt idx="928">
                  <c:v>2.3739421956130129</c:v>
                </c:pt>
                <c:pt idx="929">
                  <c:v>2.4358985906538098</c:v>
                </c:pt>
                <c:pt idx="930">
                  <c:v>2.4495390484264066</c:v>
                </c:pt>
                <c:pt idx="931">
                  <c:v>2.4351088799406591</c:v>
                </c:pt>
                <c:pt idx="932">
                  <c:v>2.4766045883225605</c:v>
                </c:pt>
                <c:pt idx="933">
                  <c:v>2.5237718554625412</c:v>
                </c:pt>
                <c:pt idx="934">
                  <c:v>2.5237718554625412</c:v>
                </c:pt>
                <c:pt idx="935">
                  <c:v>2.5237718554625412</c:v>
                </c:pt>
                <c:pt idx="936">
                  <c:v>2.5158747483310373</c:v>
                </c:pt>
                <c:pt idx="937">
                  <c:v>2.519607926247748</c:v>
                </c:pt>
                <c:pt idx="938">
                  <c:v>2.5028804175055632</c:v>
                </c:pt>
                <c:pt idx="939">
                  <c:v>2.5020009669386458</c:v>
                </c:pt>
                <c:pt idx="940">
                  <c:v>2.4736611211189996</c:v>
                </c:pt>
                <c:pt idx="941">
                  <c:v>2.4736611211189996</c:v>
                </c:pt>
                <c:pt idx="942">
                  <c:v>2.4736611211189996</c:v>
                </c:pt>
                <c:pt idx="943">
                  <c:v>2.449467256543393</c:v>
                </c:pt>
                <c:pt idx="944">
                  <c:v>2.4329551234502489</c:v>
                </c:pt>
                <c:pt idx="945">
                  <c:v>2.4268528133940874</c:v>
                </c:pt>
                <c:pt idx="946">
                  <c:v>2.4271399809261416</c:v>
                </c:pt>
                <c:pt idx="947">
                  <c:v>2.4054588322560138</c:v>
                </c:pt>
                <c:pt idx="948">
                  <c:v>2.4054588322560138</c:v>
                </c:pt>
                <c:pt idx="949">
                  <c:v>2.4054588322560138</c:v>
                </c:pt>
                <c:pt idx="950">
                  <c:v>2.3748754900921907</c:v>
                </c:pt>
                <c:pt idx="951">
                  <c:v>2.3863621913743773</c:v>
                </c:pt>
                <c:pt idx="952">
                  <c:v>2.4131405637384762</c:v>
                </c:pt>
                <c:pt idx="953">
                  <c:v>2.3865057751404049</c:v>
                </c:pt>
                <c:pt idx="954">
                  <c:v>2.3508970011656247</c:v>
                </c:pt>
                <c:pt idx="955">
                  <c:v>2.3508970011656247</c:v>
                </c:pt>
                <c:pt idx="956">
                  <c:v>2.3508970011656247</c:v>
                </c:pt>
                <c:pt idx="957">
                  <c:v>2.382413637808626</c:v>
                </c:pt>
                <c:pt idx="958">
                  <c:v>2.4255605594998411</c:v>
                </c:pt>
                <c:pt idx="959">
                  <c:v>2.4582258662710608</c:v>
                </c:pt>
                <c:pt idx="960">
                  <c:v>2.5177126205361877</c:v>
                </c:pt>
                <c:pt idx="961">
                  <c:v>2.5177126205361877</c:v>
                </c:pt>
                <c:pt idx="962">
                  <c:v>2.5177126205361877</c:v>
                </c:pt>
                <c:pt idx="963">
                  <c:v>2.5177126205361877</c:v>
                </c:pt>
                <c:pt idx="964">
                  <c:v>2.5343180830772494</c:v>
                </c:pt>
                <c:pt idx="965">
                  <c:v>2.5157311645650102</c:v>
                </c:pt>
                <c:pt idx="966">
                  <c:v>2.5137927837236411</c:v>
                </c:pt>
                <c:pt idx="967">
                  <c:v>2.4893835434989935</c:v>
                </c:pt>
                <c:pt idx="968">
                  <c:v>2.5136491999576136</c:v>
                </c:pt>
                <c:pt idx="969">
                  <c:v>2.5136491999576136</c:v>
                </c:pt>
                <c:pt idx="970">
                  <c:v>2.5136491999576136</c:v>
                </c:pt>
                <c:pt idx="971">
                  <c:v>2.4860093249973509</c:v>
                </c:pt>
                <c:pt idx="972">
                  <c:v>2.4997933665359753</c:v>
                </c:pt>
                <c:pt idx="973">
                  <c:v>2.5096288545088483</c:v>
                </c:pt>
                <c:pt idx="974">
                  <c:v>2.4893835434989935</c:v>
                </c:pt>
                <c:pt idx="975">
                  <c:v>2.4887374165518708</c:v>
                </c:pt>
                <c:pt idx="976">
                  <c:v>2.4887374165518708</c:v>
                </c:pt>
                <c:pt idx="977">
                  <c:v>2.4887374165518708</c:v>
                </c:pt>
                <c:pt idx="978">
                  <c:v>2.4954858535551554</c:v>
                </c:pt>
                <c:pt idx="979">
                  <c:v>2.5087673519126841</c:v>
                </c:pt>
                <c:pt idx="980">
                  <c:v>2.4928295538836496</c:v>
                </c:pt>
                <c:pt idx="981">
                  <c:v>2.4880912896047471</c:v>
                </c:pt>
                <c:pt idx="982">
                  <c:v>2.44451361661545</c:v>
                </c:pt>
                <c:pt idx="983">
                  <c:v>2.44451361661545</c:v>
                </c:pt>
                <c:pt idx="984">
                  <c:v>2.44451361661545</c:v>
                </c:pt>
                <c:pt idx="985">
                  <c:v>2.3928234608456078</c:v>
                </c:pt>
                <c:pt idx="986">
                  <c:v>2.4132123556214897</c:v>
                </c:pt>
                <c:pt idx="987">
                  <c:v>2.4399907279855886</c:v>
                </c:pt>
                <c:pt idx="988">
                  <c:v>2.4447289922644906</c:v>
                </c:pt>
                <c:pt idx="989">
                  <c:v>2.4066075023842326</c:v>
                </c:pt>
                <c:pt idx="990">
                  <c:v>2.4066075023842326</c:v>
                </c:pt>
                <c:pt idx="991">
                  <c:v>2.4066075023842326</c:v>
                </c:pt>
                <c:pt idx="992">
                  <c:v>2.4007205679771113</c:v>
                </c:pt>
                <c:pt idx="993">
                  <c:v>2.3848545618310903</c:v>
                </c:pt>
                <c:pt idx="994">
                  <c:v>2.4178070361343647</c:v>
                </c:pt>
                <c:pt idx="995">
                  <c:v>2.4050280809579316</c:v>
                </c:pt>
                <c:pt idx="996">
                  <c:v>2.422329924764226</c:v>
                </c:pt>
                <c:pt idx="997">
                  <c:v>2.422329924764226</c:v>
                </c:pt>
                <c:pt idx="998">
                  <c:v>2.422329924764226</c:v>
                </c:pt>
                <c:pt idx="999">
                  <c:v>2.422329924764226</c:v>
                </c:pt>
                <c:pt idx="1000">
                  <c:v>2.4971370668644695</c:v>
                </c:pt>
                <c:pt idx="1001">
                  <c:v>2.4804813500052982</c:v>
                </c:pt>
                <c:pt idx="1002">
                  <c:v>2.4847314294797078</c:v>
                </c:pt>
                <c:pt idx="1003">
                  <c:v>2.4656204302214686</c:v>
                </c:pt>
                <c:pt idx="1004">
                  <c:v>2.4656204302214686</c:v>
                </c:pt>
                <c:pt idx="1005">
                  <c:v>2.4656204302214686</c:v>
                </c:pt>
                <c:pt idx="1006">
                  <c:v>2.4268528133940874</c:v>
                </c:pt>
                <c:pt idx="1007">
                  <c:v>2.3837776835858855</c:v>
                </c:pt>
                <c:pt idx="1008">
                  <c:v>2.3852135212461589</c:v>
                </c:pt>
                <c:pt idx="1009">
                  <c:v>2.3798291300201337</c:v>
                </c:pt>
                <c:pt idx="1010">
                  <c:v>2.3396974674154922</c:v>
                </c:pt>
                <c:pt idx="1011">
                  <c:v>2.3396974674154922</c:v>
                </c:pt>
                <c:pt idx="1012">
                  <c:v>2.3396974674154922</c:v>
                </c:pt>
                <c:pt idx="1013">
                  <c:v>2.3447228992264493</c:v>
                </c:pt>
                <c:pt idx="1014">
                  <c:v>2.3866493589064324</c:v>
                </c:pt>
                <c:pt idx="1015">
                  <c:v>2.3457997774716541</c:v>
                </c:pt>
                <c:pt idx="1016">
                  <c:v>2.334384868072481</c:v>
                </c:pt>
                <c:pt idx="1017">
                  <c:v>2.2992068453957826</c:v>
                </c:pt>
                <c:pt idx="1018">
                  <c:v>2.2992068453957826</c:v>
                </c:pt>
                <c:pt idx="1019">
                  <c:v>2.2992068453957826</c:v>
                </c:pt>
                <c:pt idx="1020">
                  <c:v>2.26374165518703</c:v>
                </c:pt>
                <c:pt idx="1021">
                  <c:v>2.3353899544346723</c:v>
                </c:pt>
                <c:pt idx="1022">
                  <c:v>2.3160779379039953</c:v>
                </c:pt>
                <c:pt idx="1023">
                  <c:v>2.3779625410617782</c:v>
                </c:pt>
                <c:pt idx="1024">
                  <c:v>2.3429281021511077</c:v>
                </c:pt>
                <c:pt idx="1025">
                  <c:v>2.3429281021511077</c:v>
                </c:pt>
                <c:pt idx="1026">
                  <c:v>2.3429281021511077</c:v>
                </c:pt>
                <c:pt idx="1027">
                  <c:v>2.3837776835858855</c:v>
                </c:pt>
                <c:pt idx="1028">
                  <c:v>2.4068946699162868</c:v>
                </c:pt>
                <c:pt idx="1029">
                  <c:v>2.3981360601886195</c:v>
                </c:pt>
                <c:pt idx="1030">
                  <c:v>2.4098381371198476</c:v>
                </c:pt>
                <c:pt idx="1031">
                  <c:v>2.4643281763272227</c:v>
                </c:pt>
                <c:pt idx="1032">
                  <c:v>2.4643281763272227</c:v>
                </c:pt>
                <c:pt idx="1033">
                  <c:v>2.4643281763272227</c:v>
                </c:pt>
                <c:pt idx="1034">
                  <c:v>2.4643281763272227</c:v>
                </c:pt>
                <c:pt idx="1035">
                  <c:v>2.508623768146657</c:v>
                </c:pt>
                <c:pt idx="1036">
                  <c:v>2.5253512768888418</c:v>
                </c:pt>
                <c:pt idx="1037">
                  <c:v>2.564406061248278</c:v>
                </c:pt>
                <c:pt idx="1038">
                  <c:v>2.5824258238847091</c:v>
                </c:pt>
                <c:pt idx="1039">
                  <c:v>2.5824258238847091</c:v>
                </c:pt>
                <c:pt idx="1040">
                  <c:v>2.5824258238847091</c:v>
                </c:pt>
                <c:pt idx="1041">
                  <c:v>2.5414326586839038</c:v>
                </c:pt>
                <c:pt idx="1042">
                  <c:v>2.5396378616085622</c:v>
                </c:pt>
                <c:pt idx="1043">
                  <c:v>2.5702929956553988</c:v>
                </c:pt>
                <c:pt idx="1044">
                  <c:v>2.5684981985800572</c:v>
                </c:pt>
                <c:pt idx="1045">
                  <c:v>2.6198293949348312</c:v>
                </c:pt>
                <c:pt idx="1046">
                  <c:v>2.6198293949348312</c:v>
                </c:pt>
                <c:pt idx="1047">
                  <c:v>2.6198293949348312</c:v>
                </c:pt>
                <c:pt idx="1048">
                  <c:v>2.6835805870509697</c:v>
                </c:pt>
                <c:pt idx="1049">
                  <c:v>2.705477111370139</c:v>
                </c:pt>
                <c:pt idx="1050">
                  <c:v>2.7776279537988766</c:v>
                </c:pt>
                <c:pt idx="1051">
                  <c:v>2.78042783723641</c:v>
                </c:pt>
                <c:pt idx="1052">
                  <c:v>2.8235747589276254</c:v>
                </c:pt>
                <c:pt idx="1053">
                  <c:v>2.8235747589276254</c:v>
                </c:pt>
                <c:pt idx="1054">
                  <c:v>2.8235747589276254</c:v>
                </c:pt>
                <c:pt idx="1055">
                  <c:v>2.8609065380947336</c:v>
                </c:pt>
                <c:pt idx="1056">
                  <c:v>2.8961563526544456</c:v>
                </c:pt>
                <c:pt idx="1057">
                  <c:v>2.8184775352336549</c:v>
                </c:pt>
                <c:pt idx="1058">
                  <c:v>2.8129495602416021</c:v>
                </c:pt>
                <c:pt idx="1059">
                  <c:v>2.8033294479177706</c:v>
                </c:pt>
                <c:pt idx="1060">
                  <c:v>2.8033294479177706</c:v>
                </c:pt>
                <c:pt idx="1061">
                  <c:v>2.8033294479177706</c:v>
                </c:pt>
                <c:pt idx="1062">
                  <c:v>2.8483429585673412</c:v>
                </c:pt>
                <c:pt idx="1063">
                  <c:v>2.7920581222846246</c:v>
                </c:pt>
                <c:pt idx="1064">
                  <c:v>2.8183339514676273</c:v>
                </c:pt>
                <c:pt idx="1065">
                  <c:v>2.7092102892868497</c:v>
                </c:pt>
                <c:pt idx="1066">
                  <c:v>2.6822883331567238</c:v>
                </c:pt>
                <c:pt idx="1067">
                  <c:v>2.6822883331567238</c:v>
                </c:pt>
                <c:pt idx="1068">
                  <c:v>2.6822883331567238</c:v>
                </c:pt>
                <c:pt idx="1069">
                  <c:v>2.535761099925824</c:v>
                </c:pt>
                <c:pt idx="1070">
                  <c:v>2.6850882165942567</c:v>
                </c:pt>
                <c:pt idx="1071">
                  <c:v>2.6109989933241495</c:v>
                </c:pt>
                <c:pt idx="1072">
                  <c:v>2.682862668220833</c:v>
                </c:pt>
                <c:pt idx="1073">
                  <c:v>2.7064821977323303</c:v>
                </c:pt>
                <c:pt idx="1074">
                  <c:v>2.7064821977323303</c:v>
                </c:pt>
                <c:pt idx="1075">
                  <c:v>2.7064821977323303</c:v>
                </c:pt>
                <c:pt idx="1076">
                  <c:v>2.7525725866271062</c:v>
                </c:pt>
                <c:pt idx="1077">
                  <c:v>2.7315375649041012</c:v>
                </c:pt>
                <c:pt idx="1078">
                  <c:v>2.7312503973720461</c:v>
                </c:pt>
                <c:pt idx="1079">
                  <c:v>2.6279418777153758</c:v>
                </c:pt>
                <c:pt idx="1080">
                  <c:v>2.5560064109356788</c:v>
                </c:pt>
                <c:pt idx="1081">
                  <c:v>2.5560064109356788</c:v>
                </c:pt>
                <c:pt idx="1082">
                  <c:v>2.5560064109356788</c:v>
                </c:pt>
                <c:pt idx="1083">
                  <c:v>2.5589498781392392</c:v>
                </c:pt>
                <c:pt idx="1084">
                  <c:v>2.6821447493906962</c:v>
                </c:pt>
                <c:pt idx="1085">
                  <c:v>2.700667055208223</c:v>
                </c:pt>
                <c:pt idx="1086">
                  <c:v>2.6830062519868605</c:v>
                </c:pt>
                <c:pt idx="1087">
                  <c:v>2.7537930486383386</c:v>
                </c:pt>
                <c:pt idx="1088">
                  <c:v>2.7537930486383386</c:v>
                </c:pt>
                <c:pt idx="1089">
                  <c:v>2.7537930486383386</c:v>
                </c:pt>
                <c:pt idx="1090">
                  <c:v>2.7996680618840735</c:v>
                </c:pt>
                <c:pt idx="1091">
                  <c:v>2.799811645650101</c:v>
                </c:pt>
                <c:pt idx="1092">
                  <c:v>2.762767034015047</c:v>
                </c:pt>
                <c:pt idx="1093">
                  <c:v>2.7354861184698525</c:v>
                </c:pt>
                <c:pt idx="1094">
                  <c:v>2.6853753841263117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7A-4E44-B89F-2D23D649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91504"/>
        <c:axId val="533091896"/>
      </c:lineChart>
      <c:catAx>
        <c:axId val="533091504"/>
        <c:scaling>
          <c:orientation val="minMax"/>
        </c:scaling>
        <c:delete val="1"/>
        <c:axPos val="b"/>
        <c:numFmt formatCode="m/d/yyyy" sourceLinked="1"/>
        <c:majorTickMark val="none"/>
        <c:minorTickMark val="none"/>
        <c:tickLblPos val="nextTo"/>
        <c:crossAx val="533091896"/>
        <c:crosses val="autoZero"/>
        <c:auto val="0"/>
        <c:lblAlgn val="ctr"/>
        <c:lblOffset val="100"/>
        <c:noMultiLvlLbl val="0"/>
      </c:catAx>
      <c:valAx>
        <c:axId val="533091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#,##0.00_);\(#,##0.00\);_(&quot;–&quot;_);_(@_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rgbClr val="57595D"/>
                </a:solidFill>
              </a:defRPr>
            </a:pPr>
            <a:endParaRPr lang="en-US"/>
          </a:p>
        </c:txPr>
        <c:crossAx val="533091504"/>
        <c:crosses val="autoZero"/>
        <c:crossBetween val="between"/>
      </c:valAx>
      <c:valAx>
        <c:axId val="533096600"/>
        <c:scaling>
          <c:orientation val="minMax"/>
        </c:scaling>
        <c:delete val="0"/>
        <c:axPos val="r"/>
        <c:numFmt formatCode="_(#,##0_);\(#,##0\);_(&quot;–&quot;_);_(@_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rgbClr val="57595D"/>
                </a:solidFill>
              </a:defRPr>
            </a:pPr>
            <a:endParaRPr lang="en-US"/>
          </a:p>
        </c:txPr>
        <c:crossAx val="533086800"/>
        <c:crosses val="max"/>
        <c:crossBetween val="between"/>
      </c:valAx>
      <c:dateAx>
        <c:axId val="53308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33096600"/>
        <c:crosses val="autoZero"/>
        <c:auto val="1"/>
        <c:lblOffset val="100"/>
        <c:baseTimeUnit val="days"/>
      </c:dateAx>
      <c:spPr>
        <a:ln>
          <a:solidFill>
            <a:sysClr val="window" lastClr="FFFFFF">
              <a:lumMod val="75000"/>
            </a:sysClr>
          </a:solidFill>
        </a:ln>
      </c:spPr>
    </c:plotArea>
    <c:legend>
      <c:legendPos val="b"/>
      <c:layout>
        <c:manualLayout>
          <c:xMode val="edge"/>
          <c:yMode val="edge"/>
          <c:x val="0.37708509469321605"/>
          <c:y val="0.93520184976877874"/>
          <c:w val="0.22494220674338786"/>
          <c:h val="6.1853018372703412E-2"/>
        </c:manualLayout>
      </c:layout>
      <c:overlay val="0"/>
      <c:txPr>
        <a:bodyPr/>
        <a:lstStyle/>
        <a:p>
          <a:pPr>
            <a:defRPr>
              <a:solidFill>
                <a:srgbClr val="57595D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C8" lockText="1" noThreeD="1"/>
</file>

<file path=xl/ctrlProps/ctrlProp2.xml><?xml version="1.0" encoding="utf-8"?>
<formControlPr xmlns="http://schemas.microsoft.com/office/spreadsheetml/2009/9/main" objectType="CheckBox" checked="Checked" fmlaLink="C9" lockText="1" noThreeD="1"/>
</file>

<file path=xl/ctrlProps/ctrlProp3.xml><?xml version="1.0" encoding="utf-8"?>
<formControlPr xmlns="http://schemas.microsoft.com/office/spreadsheetml/2009/9/main" objectType="CheckBox" checked="Checked" fmlaLink="C10" lockText="1" noThreeD="1"/>
</file>

<file path=xl/ctrlProps/ctrlProp4.xml><?xml version="1.0" encoding="utf-8"?>
<formControlPr xmlns="http://schemas.microsoft.com/office/spreadsheetml/2009/9/main" objectType="CheckBox" fmlaLink="D8" lockText="1" noThreeD="1"/>
</file>

<file path=xl/ctrlProps/ctrlProp5.xml><?xml version="1.0" encoding="utf-8"?>
<formControlPr xmlns="http://schemas.microsoft.com/office/spreadsheetml/2009/9/main" objectType="CheckBox" fmlaLink="D9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acabacus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cabacus.com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acabacus.com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acabacus.com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://www.macabacus.com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cabacus.com/" TargetMode="External"/><Relationship Id="rId1" Type="http://schemas.openxmlformats.org/officeDocument/2006/relationships/chart" Target="../charts/chart2.xml"/><Relationship Id="rId4" Type="http://schemas.openxmlformats.org/officeDocument/2006/relationships/image" Target="../media/image2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acabacus.com/" TargetMode="External"/><Relationship Id="rId1" Type="http://schemas.openxmlformats.org/officeDocument/2006/relationships/chart" Target="../charts/chart3.xml"/><Relationship Id="rId4" Type="http://schemas.openxmlformats.org/officeDocument/2006/relationships/image" Target="../media/image2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3291709" cy="984250"/>
    <xdr:pic>
      <xdr:nvPicPr>
        <xdr:cNvPr id="2" name="Graphic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828800" y="762000"/>
          <a:ext cx="3291709" cy="984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278423</xdr:colOff>
      <xdr:row>9</xdr:row>
      <xdr:rowOff>139212</xdr:rowOff>
    </xdr:from>
    <xdr:to>
      <xdr:col>11</xdr:col>
      <xdr:colOff>227135</xdr:colOff>
      <xdr:row>27</xdr:row>
      <xdr:rowOff>58615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92194</xdr:colOff>
      <xdr:row>1</xdr:row>
      <xdr:rowOff>0</xdr:rowOff>
    </xdr:from>
    <xdr:ext cx="1942692" cy="580882"/>
    <xdr:pic>
      <xdr:nvPicPr>
        <xdr:cNvPr id="3" name="Graphic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01794" y="190500"/>
          <a:ext cx="1942692" cy="58088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92194</xdr:colOff>
      <xdr:row>1</xdr:row>
      <xdr:rowOff>0</xdr:rowOff>
    </xdr:from>
    <xdr:ext cx="1942692" cy="580882"/>
    <xdr:pic>
      <xdr:nvPicPr>
        <xdr:cNvPr id="2" name="Graphic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3244" y="190500"/>
          <a:ext cx="1942692" cy="58088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92194</xdr:colOff>
      <xdr:row>1</xdr:row>
      <xdr:rowOff>0</xdr:rowOff>
    </xdr:from>
    <xdr:ext cx="1942692" cy="580882"/>
    <xdr:pic>
      <xdr:nvPicPr>
        <xdr:cNvPr id="2" name="Graphic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73194" y="95250"/>
          <a:ext cx="1942692" cy="58088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12384</xdr:colOff>
      <xdr:row>1</xdr:row>
      <xdr:rowOff>0</xdr:rowOff>
    </xdr:from>
    <xdr:ext cx="1942692" cy="580882"/>
    <xdr:pic>
      <xdr:nvPicPr>
        <xdr:cNvPr id="2" name="Graphic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31584" y="190500"/>
          <a:ext cx="1942692" cy="58088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00944" y="2864557"/>
    <xdr:ext cx="8113889" cy="381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1247775</xdr:colOff>
          <xdr:row>8</xdr:row>
          <xdr:rowOff>19050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Block amount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1247775</xdr:colOff>
          <xdr:row>9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% of category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1247775</xdr:colOff>
          <xdr:row>10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Column totals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1247775</xdr:colOff>
          <xdr:row>8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Value less than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1247775</xdr:colOff>
          <xdr:row>9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Percent less than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12384</xdr:colOff>
      <xdr:row>1</xdr:row>
      <xdr:rowOff>0</xdr:rowOff>
    </xdr:from>
    <xdr:ext cx="1942692" cy="580882"/>
    <xdr:pic>
      <xdr:nvPicPr>
        <xdr:cNvPr id="3" name="Graphic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31584" y="190500"/>
          <a:ext cx="1942692" cy="58088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182216</xdr:colOff>
      <xdr:row>16</xdr:row>
      <xdr:rowOff>0</xdr:rowOff>
    </xdr:from>
    <xdr:ext cx="8151946" cy="4000500"/>
    <xdr:graphicFrame macro="">
      <xdr:nvGraphicFramePr>
        <xdr:cNvPr id="2" name="Chart 28e6f7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12384</xdr:colOff>
      <xdr:row>1</xdr:row>
      <xdr:rowOff>0</xdr:rowOff>
    </xdr:from>
    <xdr:ext cx="1942692" cy="580882"/>
    <xdr:pic>
      <xdr:nvPicPr>
        <xdr:cNvPr id="3" name="Graphic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31584" y="190500"/>
          <a:ext cx="1942692" cy="5808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7EE51-1B2D-4D99-B9B3-2BD4CF0FD203}">
  <sheetPr>
    <pageSetUpPr fitToPage="1"/>
  </sheetPr>
  <dimension ref="C2:P41"/>
  <sheetViews>
    <sheetView showGridLines="0" tabSelected="1" zoomScaleNormal="100" zoomScaleSheetLayoutView="70" workbookViewId="0"/>
  </sheetViews>
  <sheetFormatPr defaultColWidth="9.140625" defaultRowHeight="19.5" customHeight="1"/>
  <cols>
    <col min="1" max="2" width="4.7109375" style="1" customWidth="1"/>
    <col min="3" max="3" width="4.85546875" style="1" customWidth="1"/>
    <col min="4" max="4" width="36.7109375" style="1" customWidth="1"/>
    <col min="5" max="12" width="10.7109375" style="1" customWidth="1"/>
    <col min="13" max="13" width="28.7109375" style="1" customWidth="1"/>
    <col min="14" max="14" width="8.7109375" style="1" customWidth="1"/>
    <col min="15" max="15" width="4.85546875" style="1" customWidth="1"/>
    <col min="16" max="16" width="9.140625" style="1" customWidth="1"/>
    <col min="17" max="16384" width="9.140625" style="1"/>
  </cols>
  <sheetData>
    <row r="2" spans="3:16" ht="19.5" customHeight="1" thickBot="1"/>
    <row r="3" spans="3:16" ht="19.5" customHeight="1"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"/>
    </row>
    <row r="4" spans="3:16" ht="19.5" customHeight="1"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3"/>
    </row>
    <row r="5" spans="3:16" ht="19.5" customHeight="1">
      <c r="C5" s="28"/>
      <c r="D5" s="30"/>
      <c r="E5" s="30"/>
      <c r="F5" s="30"/>
      <c r="G5" s="30"/>
      <c r="H5" s="27"/>
      <c r="I5" s="27"/>
      <c r="J5" s="27"/>
      <c r="K5" s="27"/>
      <c r="L5" s="27"/>
      <c r="M5" s="27"/>
      <c r="N5" s="27"/>
      <c r="O5" s="27"/>
      <c r="P5" s="3"/>
    </row>
    <row r="6" spans="3:16" ht="19.5" customHeight="1">
      <c r="C6" s="28"/>
      <c r="D6" s="30"/>
      <c r="E6" s="30"/>
      <c r="F6" s="30"/>
      <c r="G6" s="30"/>
      <c r="H6" s="27"/>
      <c r="I6" s="27"/>
      <c r="J6" s="27"/>
      <c r="K6" s="27"/>
      <c r="L6" s="27"/>
      <c r="M6" s="27"/>
      <c r="N6" s="27"/>
      <c r="O6" s="27"/>
      <c r="P6" s="3"/>
    </row>
    <row r="7" spans="3:16" ht="19.5" customHeight="1">
      <c r="C7" s="28"/>
      <c r="D7" s="29"/>
      <c r="E7" s="29"/>
      <c r="F7" s="29"/>
      <c r="G7" s="29"/>
      <c r="H7" s="27"/>
      <c r="I7" s="27"/>
      <c r="J7" s="27"/>
      <c r="K7" s="27"/>
      <c r="L7" s="27"/>
      <c r="M7" s="27"/>
      <c r="N7" s="27"/>
      <c r="O7" s="27"/>
      <c r="P7" s="3"/>
    </row>
    <row r="8" spans="3:16" ht="19.5" customHeight="1">
      <c r="C8" s="28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"/>
    </row>
    <row r="9" spans="3:16" ht="19.5" customHeight="1"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3"/>
    </row>
    <row r="10" spans="3:16" ht="19.5" customHeight="1">
      <c r="C10" s="2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3"/>
    </row>
    <row r="11" spans="3:16" ht="19.5" customHeight="1">
      <c r="C11" s="3"/>
      <c r="P11" s="3"/>
    </row>
    <row r="12" spans="3:16" ht="28.5" customHeight="1">
      <c r="C12" s="3"/>
      <c r="D12" s="26" t="s">
        <v>197</v>
      </c>
      <c r="N12" s="25" t="s">
        <v>15</v>
      </c>
      <c r="P12" s="3"/>
    </row>
    <row r="13" spans="3:16" ht="19.5" customHeight="1">
      <c r="C13" s="3"/>
      <c r="D13" s="24"/>
      <c r="L13" s="20"/>
      <c r="P13" s="3"/>
    </row>
    <row r="14" spans="3:16" ht="19.5" customHeight="1">
      <c r="C14" s="3"/>
      <c r="D14" s="24"/>
      <c r="L14" s="20"/>
      <c r="P14" s="3"/>
    </row>
    <row r="15" spans="3:16" ht="19.5" customHeight="1">
      <c r="C15" s="3"/>
      <c r="D15" s="23" t="s">
        <v>14</v>
      </c>
      <c r="E15" s="8"/>
      <c r="F15" s="8"/>
      <c r="G15" s="8"/>
      <c r="H15" s="8"/>
      <c r="L15" s="20"/>
      <c r="N15" s="22" t="s">
        <v>13</v>
      </c>
      <c r="P15" s="3"/>
    </row>
    <row r="16" spans="3:16" ht="19.5" customHeight="1">
      <c r="C16" s="3"/>
      <c r="D16" s="21"/>
      <c r="E16" s="8"/>
      <c r="F16" s="8"/>
      <c r="G16" s="8"/>
      <c r="H16" s="8"/>
      <c r="L16" s="20"/>
      <c r="M16" s="21"/>
      <c r="N16" s="21"/>
      <c r="P16" s="3"/>
    </row>
    <row r="17" spans="3:16" ht="19.5" customHeight="1">
      <c r="C17" s="3"/>
      <c r="D17" s="17" t="s">
        <v>12</v>
      </c>
      <c r="E17" s="8"/>
      <c r="F17" s="8"/>
      <c r="G17" s="8"/>
      <c r="H17" s="8"/>
      <c r="I17" s="15"/>
      <c r="L17" s="20"/>
      <c r="M17" s="19" t="s">
        <v>11</v>
      </c>
      <c r="N17" s="18">
        <f>IF(SUM(DCF!$J$147:$O$147)=0,1,0)</f>
        <v>1</v>
      </c>
      <c r="P17" s="3"/>
    </row>
    <row r="18" spans="3:16" ht="19.5" customHeight="1">
      <c r="C18" s="3"/>
      <c r="D18" s="17" t="s">
        <v>10</v>
      </c>
      <c r="E18" s="8"/>
      <c r="F18" s="8"/>
      <c r="G18" s="8"/>
      <c r="H18" s="8"/>
      <c r="I18" s="15"/>
      <c r="N18" s="16"/>
      <c r="P18" s="3"/>
    </row>
    <row r="19" spans="3:16" ht="19.5" customHeight="1">
      <c r="C19" s="3"/>
      <c r="D19" s="17" t="s">
        <v>9</v>
      </c>
      <c r="E19" s="8"/>
      <c r="F19" s="8"/>
      <c r="G19" s="8"/>
      <c r="H19" s="8"/>
      <c r="I19" s="15"/>
      <c r="N19" s="16"/>
      <c r="P19" s="3"/>
    </row>
    <row r="20" spans="3:16" ht="19.5" customHeight="1">
      <c r="C20" s="3"/>
      <c r="D20" s="17" t="s">
        <v>8</v>
      </c>
      <c r="E20" s="8"/>
      <c r="F20" s="8"/>
      <c r="G20" s="8"/>
      <c r="H20" s="8"/>
      <c r="I20" s="15"/>
      <c r="M20" s="15"/>
      <c r="N20" s="16"/>
      <c r="P20" s="3"/>
    </row>
    <row r="21" spans="3:16" ht="19.5" customHeight="1">
      <c r="C21" s="3"/>
      <c r="D21" s="17" t="s">
        <v>185</v>
      </c>
      <c r="E21" s="8"/>
      <c r="F21" s="8"/>
      <c r="G21" s="8"/>
      <c r="H21" s="8"/>
      <c r="I21" s="15"/>
      <c r="M21" s="15"/>
      <c r="N21" s="16"/>
      <c r="P21" s="3"/>
    </row>
    <row r="22" spans="3:16" ht="19.5" customHeight="1">
      <c r="C22" s="3"/>
      <c r="D22" s="17" t="s">
        <v>196</v>
      </c>
      <c r="E22" s="8"/>
      <c r="F22" s="8"/>
      <c r="G22" s="8"/>
      <c r="H22" s="8"/>
      <c r="I22" s="15"/>
      <c r="M22" s="15"/>
      <c r="N22" s="14"/>
      <c r="P22" s="3"/>
    </row>
    <row r="23" spans="3:16" ht="19.5" customHeight="1">
      <c r="C23" s="3"/>
      <c r="E23" s="8"/>
      <c r="F23" s="8"/>
      <c r="G23" s="8"/>
      <c r="H23" s="8"/>
      <c r="I23" s="15"/>
      <c r="M23" s="15"/>
      <c r="N23" s="14"/>
      <c r="P23" s="3"/>
    </row>
    <row r="24" spans="3:16" ht="19.5" customHeight="1">
      <c r="C24" s="3"/>
      <c r="D24" s="13"/>
      <c r="E24" s="8"/>
      <c r="F24" s="8"/>
      <c r="G24" s="8"/>
      <c r="H24" s="8"/>
      <c r="P24" s="3"/>
    </row>
    <row r="25" spans="3:16" ht="19.5" customHeight="1">
      <c r="C25" s="3"/>
      <c r="D25" s="13"/>
      <c r="E25" s="8"/>
      <c r="F25" s="8"/>
      <c r="G25" s="8"/>
      <c r="H25" s="8"/>
      <c r="P25" s="3"/>
    </row>
    <row r="26" spans="3:16" ht="19.5" customHeight="1">
      <c r="C26" s="3"/>
      <c r="D26" s="13"/>
      <c r="E26" s="8"/>
      <c r="F26" s="8"/>
      <c r="G26" s="8"/>
      <c r="H26" s="8"/>
      <c r="I26" s="8"/>
      <c r="J26" s="8"/>
      <c r="K26" s="8"/>
      <c r="L26" s="8"/>
      <c r="M26" s="8"/>
      <c r="N26" s="8"/>
      <c r="P26" s="3"/>
    </row>
    <row r="27" spans="3:16" ht="19.5" customHeight="1">
      <c r="C27" s="3"/>
      <c r="D27" s="11"/>
      <c r="E27" s="8"/>
      <c r="F27" s="8"/>
      <c r="G27" s="8"/>
      <c r="H27" s="8"/>
      <c r="I27" s="8"/>
      <c r="J27" s="8"/>
      <c r="K27" s="8"/>
      <c r="L27" s="8"/>
      <c r="M27" s="8"/>
      <c r="N27" s="8"/>
      <c r="P27" s="3"/>
    </row>
    <row r="28" spans="3:16" ht="19.5" customHeight="1">
      <c r="C28" s="3"/>
      <c r="D28" s="11"/>
      <c r="E28" s="8"/>
      <c r="F28" s="8"/>
      <c r="G28" s="8"/>
      <c r="H28" s="8"/>
      <c r="I28" s="8"/>
      <c r="J28" s="8"/>
      <c r="K28" s="8"/>
      <c r="L28" s="8"/>
      <c r="M28" s="8"/>
      <c r="N28" s="8"/>
      <c r="P28" s="3"/>
    </row>
    <row r="29" spans="3:16" ht="19.5" customHeight="1">
      <c r="C29" s="3"/>
      <c r="D29" s="10"/>
      <c r="E29" s="8"/>
      <c r="F29" s="8"/>
      <c r="G29" s="8"/>
      <c r="H29" s="8"/>
      <c r="I29" s="8"/>
      <c r="J29" s="8"/>
      <c r="K29" s="8"/>
      <c r="L29" s="8"/>
      <c r="M29" s="8"/>
      <c r="N29" s="8"/>
      <c r="P29" s="3"/>
    </row>
    <row r="30" spans="3:16" ht="19.5" customHeight="1">
      <c r="C30" s="3"/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P30" s="3"/>
    </row>
    <row r="31" spans="3:16" ht="19.5" customHeight="1">
      <c r="C31" s="3"/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P31" s="3"/>
    </row>
    <row r="32" spans="3:16" ht="19.5" customHeight="1">
      <c r="C32" s="3"/>
      <c r="D32" s="7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P32" s="3"/>
    </row>
    <row r="33" spans="3:16" ht="19.5" customHeight="1">
      <c r="C33" s="3"/>
      <c r="D33" s="5" t="s">
        <v>6</v>
      </c>
      <c r="E33" s="4"/>
      <c r="F33" s="4"/>
      <c r="G33" s="4"/>
      <c r="H33" s="4"/>
      <c r="I33" s="4"/>
      <c r="J33" s="4"/>
      <c r="K33" s="4"/>
      <c r="L33" s="4"/>
      <c r="M33" s="4"/>
      <c r="N33" s="4"/>
      <c r="P33" s="3"/>
    </row>
    <row r="34" spans="3:16" ht="19.5" customHeight="1">
      <c r="C34" s="3"/>
      <c r="D34" s="5" t="s">
        <v>5</v>
      </c>
      <c r="E34" s="4"/>
      <c r="F34" s="4"/>
      <c r="G34" s="4"/>
      <c r="H34" s="4"/>
      <c r="I34" s="4"/>
      <c r="J34" s="4"/>
      <c r="K34" s="4"/>
      <c r="L34" s="4"/>
      <c r="M34" s="4"/>
      <c r="N34" s="4"/>
      <c r="P34" s="3"/>
    </row>
    <row r="35" spans="3:16" ht="19.5" customHeight="1">
      <c r="C35" s="3"/>
      <c r="D35" s="5" t="s">
        <v>4</v>
      </c>
      <c r="E35" s="4"/>
      <c r="F35" s="4"/>
      <c r="G35" s="4"/>
      <c r="H35" s="4"/>
      <c r="I35" s="4"/>
      <c r="J35" s="4"/>
      <c r="K35" s="4"/>
      <c r="L35" s="4"/>
      <c r="M35" s="4"/>
      <c r="N35" s="4"/>
      <c r="P35" s="3"/>
    </row>
    <row r="36" spans="3:16" ht="19.5" customHeight="1">
      <c r="C36" s="3"/>
      <c r="D36" s="5" t="s">
        <v>3</v>
      </c>
      <c r="E36" s="4"/>
      <c r="F36" s="4"/>
      <c r="G36" s="4"/>
      <c r="H36" s="4"/>
      <c r="I36" s="4"/>
      <c r="J36" s="4"/>
      <c r="K36" s="4"/>
      <c r="L36" s="4"/>
      <c r="M36" s="4"/>
      <c r="N36" s="4"/>
      <c r="P36" s="3"/>
    </row>
    <row r="37" spans="3:16" ht="19.5" customHeight="1">
      <c r="C37" s="3"/>
      <c r="D37" s="5" t="s">
        <v>2</v>
      </c>
      <c r="E37" s="4"/>
      <c r="F37" s="4"/>
      <c r="G37" s="4"/>
      <c r="H37" s="4"/>
      <c r="I37" s="4"/>
      <c r="J37" s="4"/>
      <c r="K37" s="4"/>
      <c r="L37" s="4"/>
      <c r="M37" s="4"/>
      <c r="N37" s="4"/>
      <c r="P37" s="3"/>
    </row>
    <row r="38" spans="3:16" ht="19.5" customHeight="1">
      <c r="C38" s="3"/>
      <c r="D38" s="5"/>
      <c r="E38" s="4"/>
      <c r="F38" s="4"/>
      <c r="G38" s="4"/>
      <c r="H38" s="4"/>
      <c r="I38" s="4"/>
      <c r="J38" s="4"/>
      <c r="K38" s="4"/>
      <c r="L38" s="4"/>
      <c r="M38" s="4"/>
      <c r="N38" s="4"/>
      <c r="P38" s="3"/>
    </row>
    <row r="39" spans="3:16" ht="19.5" customHeight="1">
      <c r="C39" s="3"/>
      <c r="D39" s="5" t="s">
        <v>1</v>
      </c>
      <c r="E39" s="4"/>
      <c r="F39" s="4"/>
      <c r="G39" s="4"/>
      <c r="H39" s="4"/>
      <c r="I39" s="4"/>
      <c r="J39" s="4"/>
      <c r="K39" s="4"/>
      <c r="L39" s="4"/>
      <c r="M39" s="4"/>
      <c r="N39" s="4"/>
      <c r="P39" s="3"/>
    </row>
    <row r="40" spans="3:16" ht="19.5" customHeight="1" thickBot="1">
      <c r="C40" s="3"/>
      <c r="P40" s="3"/>
    </row>
    <row r="41" spans="3:16" ht="19.5" customHeight="1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" t="s">
        <v>0</v>
      </c>
    </row>
  </sheetData>
  <conditionalFormatting sqref="N17">
    <cfRule type="expression" dxfId="1" priority="1">
      <formula>$N$16=0</formula>
    </cfRule>
  </conditionalFormatting>
  <hyperlinks>
    <hyperlink ref="D39" r:id="rId1" xr:uid="{28D80B3D-62A8-464C-8A5F-BD5B68A1B367}"/>
    <hyperlink ref="D18" location="Trading!A1" tooltip="Trading" display="Comparable Trading Analysis" xr:uid="{E23BFEF1-C328-40A0-A996-CDDB9E1095F7}"/>
    <hyperlink ref="D19" location="Precedents!A1" tooltip="Precedents" display="Precedents" xr:uid="{8476FEEF-56E0-4D8C-9E01-42EA4B69CE34}"/>
    <hyperlink ref="D17" location="Summary!A1" tooltip="Summary" display="Summary" xr:uid="{D28AD278-1B40-470B-8E6A-F99B44C44CF9}"/>
    <hyperlink ref="D20" location="DCF!A1" tooltip="DCF" display="Discounted Cash Flow Analysis" xr:uid="{DD966311-3662-4C4D-8828-EC6E758C024F}"/>
    <hyperlink ref="D21" location="Segments!A1" tooltip="Segments" display="Segmented Revenue" xr:uid="{39D9B5F3-165B-4891-9DD3-1E0CD747689D}"/>
    <hyperlink ref="D22" location="Price!A1" tooltip="Price" display="Price at Volume Chart" xr:uid="{BC793D80-6C7B-4F42-B8B9-7BABDBD51302}"/>
  </hyperlinks>
  <printOptions horizontalCentered="1" verticalCentered="1"/>
  <pageMargins left="0.11811023622047245" right="0.11811023622047245" top="0.11811023622047245" bottom="0.11811023622047245" header="0.11811023622047245" footer="0.11811023622047245"/>
  <pageSetup scale="7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9CE5C-9ED4-472F-AD58-60E0515B2319}">
  <dimension ref="A1:R36"/>
  <sheetViews>
    <sheetView showGridLines="0" zoomScaleNormal="100" zoomScaleSheetLayoutView="120" workbookViewId="0"/>
  </sheetViews>
  <sheetFormatPr defaultRowHeight="15" customHeight="1"/>
  <cols>
    <col min="1" max="1" width="5.7109375" style="33" customWidth="1"/>
    <col min="2" max="2" width="31.7109375" style="33" customWidth="1"/>
    <col min="3" max="13" width="9.140625" style="33" customWidth="1"/>
    <col min="14" max="14" width="4.7109375" style="33" customWidth="1"/>
    <col min="15" max="15" width="31.42578125" style="33" bestFit="1" customWidth="1"/>
    <col min="16" max="16" width="9.140625" style="33"/>
    <col min="17" max="17" width="10.140625" style="33" bestFit="1" customWidth="1"/>
    <col min="18" max="16384" width="9.140625" style="33"/>
  </cols>
  <sheetData>
    <row r="1" spans="1:18" ht="8.1" customHeight="1">
      <c r="A1" s="419"/>
      <c r="B1" s="30"/>
      <c r="C1" s="30"/>
      <c r="D1" s="30"/>
      <c r="E1" s="30"/>
      <c r="F1" s="30"/>
      <c r="G1" s="80"/>
      <c r="H1" s="80"/>
      <c r="I1" s="80"/>
      <c r="J1" s="80"/>
      <c r="K1" s="80"/>
      <c r="L1" s="80"/>
    </row>
    <row r="2" spans="1:18" ht="45" customHeight="1">
      <c r="B2" s="30"/>
      <c r="C2" s="30"/>
      <c r="D2" s="30"/>
      <c r="E2" s="30"/>
      <c r="F2" s="30"/>
      <c r="G2" s="80"/>
      <c r="H2" s="80"/>
      <c r="I2" s="80"/>
      <c r="J2" s="80"/>
      <c r="K2" s="80"/>
      <c r="L2" s="80"/>
    </row>
    <row r="3" spans="1:18" ht="8.1" customHeight="1">
      <c r="A3" s="79"/>
      <c r="B3" s="29"/>
      <c r="C3" s="29"/>
      <c r="D3" s="29"/>
      <c r="E3" s="29"/>
      <c r="F3" s="29"/>
      <c r="G3" s="80"/>
      <c r="H3" s="80"/>
      <c r="I3" s="80"/>
      <c r="J3" s="80"/>
      <c r="K3" s="80"/>
      <c r="L3" s="80"/>
      <c r="M3" s="79"/>
      <c r="N3" s="79"/>
    </row>
    <row r="4" spans="1:18" ht="15" customHeight="1">
      <c r="A4" s="78"/>
      <c r="B4" s="78"/>
      <c r="C4" s="78"/>
      <c r="D4" s="77"/>
      <c r="E4" s="77"/>
      <c r="F4" s="77"/>
      <c r="G4" s="77"/>
      <c r="H4" s="77"/>
      <c r="I4" s="76"/>
      <c r="J4" s="75"/>
      <c r="K4" s="75"/>
      <c r="L4" s="75"/>
      <c r="M4" s="74"/>
    </row>
    <row r="5" spans="1:18" s="39" customFormat="1" ht="15" customHeight="1">
      <c r="A5" s="73"/>
      <c r="B5" s="72" t="s">
        <v>26</v>
      </c>
      <c r="C5" s="72"/>
      <c r="D5" s="71"/>
      <c r="E5" s="71"/>
      <c r="F5" s="70"/>
      <c r="G5" s="70"/>
      <c r="H5" s="70"/>
      <c r="I5" s="69"/>
      <c r="J5" s="69"/>
      <c r="K5" s="68"/>
      <c r="L5" s="67"/>
      <c r="M5" s="40"/>
      <c r="N5" s="33"/>
      <c r="O5" s="33"/>
      <c r="P5" s="33"/>
      <c r="Q5" s="33"/>
      <c r="R5" s="33"/>
    </row>
    <row r="6" spans="1:18" s="39" customFormat="1" ht="15" customHeight="1">
      <c r="B6" s="38"/>
      <c r="C6" s="37"/>
      <c r="D6" s="36"/>
      <c r="E6" s="36"/>
      <c r="F6" s="66"/>
      <c r="G6" s="66"/>
      <c r="H6" s="66"/>
      <c r="I6" s="34"/>
      <c r="J6" s="34"/>
      <c r="K6" s="34"/>
      <c r="L6" s="34"/>
      <c r="M6" s="34"/>
      <c r="N6" s="33"/>
    </row>
    <row r="7" spans="1:18" s="39" customFormat="1" ht="15" customHeight="1">
      <c r="B7" s="65" t="s">
        <v>25</v>
      </c>
      <c r="D7" s="59"/>
      <c r="E7" s="59"/>
      <c r="F7" s="59"/>
      <c r="G7" s="59"/>
      <c r="H7" s="59"/>
      <c r="I7" s="59"/>
      <c r="J7" s="59"/>
      <c r="K7" s="59"/>
      <c r="M7" s="59"/>
      <c r="N7" s="33"/>
      <c r="O7" s="64" t="s">
        <v>24</v>
      </c>
      <c r="P7" s="63"/>
      <c r="Q7" s="62" t="s">
        <v>23</v>
      </c>
    </row>
    <row r="8" spans="1:18" s="39" customFormat="1" ht="15" customHeight="1">
      <c r="B8" s="61" t="s">
        <v>22</v>
      </c>
      <c r="C8" s="59"/>
      <c r="D8" s="59"/>
      <c r="E8" s="59"/>
      <c r="F8" s="59"/>
      <c r="G8" s="59"/>
      <c r="H8" s="59"/>
      <c r="I8" s="59"/>
      <c r="J8" s="59"/>
      <c r="K8" s="59"/>
      <c r="L8" s="60"/>
      <c r="M8" s="59"/>
      <c r="N8" s="33"/>
    </row>
    <row r="9" spans="1:18" s="39" customFormat="1" ht="15" customHeight="1">
      <c r="B9" s="38"/>
      <c r="C9" s="37"/>
      <c r="D9" s="36"/>
      <c r="E9" s="36"/>
      <c r="F9" s="35"/>
      <c r="G9" s="35"/>
      <c r="H9" s="35"/>
      <c r="I9" s="34"/>
      <c r="J9" s="34"/>
      <c r="K9" s="34"/>
      <c r="L9" s="34"/>
      <c r="M9" s="34"/>
      <c r="N9" s="33"/>
    </row>
    <row r="10" spans="1:18" s="39" customFormat="1" ht="15" customHeight="1">
      <c r="B10" s="38"/>
      <c r="C10" s="37"/>
      <c r="D10" s="36"/>
      <c r="E10" s="36"/>
      <c r="F10" s="35"/>
      <c r="G10" s="35"/>
      <c r="H10" s="35"/>
      <c r="I10" s="34"/>
      <c r="J10" s="34"/>
      <c r="K10" s="34"/>
      <c r="L10" s="34"/>
      <c r="M10" s="34"/>
      <c r="N10" s="33"/>
      <c r="O10" s="58" t="s">
        <v>21</v>
      </c>
      <c r="P10" s="57" t="s">
        <v>20</v>
      </c>
      <c r="Q10" s="57" t="s">
        <v>18</v>
      </c>
      <c r="R10" s="56" t="s">
        <v>17</v>
      </c>
    </row>
    <row r="11" spans="1:18" s="39" customFormat="1" ht="15" customHeight="1">
      <c r="B11" s="38"/>
      <c r="C11" s="37"/>
      <c r="D11" s="36"/>
      <c r="E11" s="36"/>
      <c r="F11" s="35"/>
      <c r="G11" s="35"/>
      <c r="H11" s="35"/>
      <c r="I11" s="34"/>
      <c r="J11" s="34"/>
      <c r="K11" s="34"/>
      <c r="L11" s="34"/>
      <c r="M11" s="34"/>
      <c r="N11" s="34"/>
      <c r="O11" s="53" t="s">
        <v>16</v>
      </c>
      <c r="P11" s="55">
        <f>DCF!$D$210</f>
        <v>142258.68595586898</v>
      </c>
      <c r="Q11" s="55">
        <f>R11-P11</f>
        <v>111333.73494540705</v>
      </c>
      <c r="R11" s="54">
        <f>DCF!$H$206</f>
        <v>253592.42090127603</v>
      </c>
    </row>
    <row r="12" spans="1:18" s="39" customFormat="1" ht="15" customHeight="1">
      <c r="B12" s="38"/>
      <c r="C12" s="37"/>
      <c r="D12" s="36"/>
      <c r="E12" s="36"/>
      <c r="F12" s="35"/>
      <c r="G12" s="35"/>
      <c r="H12" s="35"/>
      <c r="I12" s="34"/>
      <c r="J12" s="34"/>
      <c r="K12" s="34"/>
      <c r="L12" s="34"/>
      <c r="M12" s="34"/>
      <c r="N12" s="34"/>
      <c r="O12" s="53" t="s">
        <v>10</v>
      </c>
      <c r="P12" s="52">
        <f>Trading!E20</f>
        <v>157339.45733788391</v>
      </c>
      <c r="Q12" s="52">
        <f>R12-P12</f>
        <v>57137.695798647444</v>
      </c>
      <c r="R12" s="51">
        <f>Trading!E19</f>
        <v>214477.15313653136</v>
      </c>
    </row>
    <row r="13" spans="1:18" s="39" customFormat="1" ht="15" customHeight="1">
      <c r="B13" s="38"/>
      <c r="C13" s="37"/>
      <c r="D13" s="36"/>
      <c r="E13" s="36"/>
      <c r="F13" s="35"/>
      <c r="G13" s="35"/>
      <c r="H13" s="35"/>
      <c r="I13" s="34"/>
      <c r="J13" s="34"/>
      <c r="K13" s="34"/>
      <c r="L13" s="34"/>
      <c r="M13" s="34"/>
      <c r="N13" s="34"/>
      <c r="O13" s="50" t="s">
        <v>9</v>
      </c>
      <c r="P13" s="49">
        <f>Precedents!E20</f>
        <v>218358.82692307694</v>
      </c>
      <c r="Q13" s="49">
        <f>R13-P13</f>
        <v>54173.54264214047</v>
      </c>
      <c r="R13" s="48">
        <f>Precedents!E19</f>
        <v>272532.36956521741</v>
      </c>
    </row>
    <row r="14" spans="1:18" s="39" customFormat="1" ht="15" customHeight="1">
      <c r="B14" s="38"/>
      <c r="C14" s="37"/>
      <c r="D14" s="36"/>
      <c r="E14" s="36"/>
      <c r="F14" s="35"/>
      <c r="G14" s="35"/>
      <c r="H14" s="35"/>
      <c r="I14" s="34"/>
      <c r="J14" s="34"/>
      <c r="K14" s="34"/>
      <c r="L14" s="34"/>
      <c r="M14" s="34"/>
      <c r="N14" s="34"/>
    </row>
    <row r="15" spans="1:18" s="39" customFormat="1" ht="15" customHeight="1">
      <c r="B15" s="38"/>
      <c r="C15" s="37"/>
      <c r="D15" s="36"/>
      <c r="E15" s="36"/>
      <c r="F15" s="35"/>
      <c r="G15" s="35"/>
      <c r="H15" s="35"/>
      <c r="I15" s="34"/>
      <c r="J15" s="34"/>
      <c r="K15" s="34"/>
      <c r="L15" s="34"/>
      <c r="M15" s="34"/>
      <c r="N15" s="34"/>
    </row>
    <row r="16" spans="1:18" s="39" customFormat="1" ht="15" customHeight="1">
      <c r="B16" s="38"/>
      <c r="C16" s="37"/>
      <c r="D16" s="36"/>
      <c r="E16" s="36"/>
      <c r="F16" s="35"/>
      <c r="G16" s="35"/>
      <c r="H16" s="35"/>
      <c r="I16" s="34"/>
      <c r="J16" s="34"/>
      <c r="K16" s="34"/>
      <c r="L16" s="34"/>
      <c r="M16" s="34"/>
    </row>
    <row r="17" spans="2:13" s="39" customFormat="1" ht="15" customHeight="1">
      <c r="B17" s="38"/>
      <c r="C17" s="37"/>
      <c r="D17" s="36"/>
      <c r="E17" s="36"/>
      <c r="F17" s="35"/>
      <c r="G17" s="35"/>
      <c r="H17" s="35"/>
      <c r="I17" s="34"/>
      <c r="J17" s="34"/>
      <c r="K17" s="34"/>
      <c r="L17" s="34"/>
      <c r="M17" s="34"/>
    </row>
    <row r="18" spans="2:13" s="39" customFormat="1" ht="15" customHeight="1">
      <c r="B18" s="38"/>
      <c r="C18" s="37"/>
      <c r="D18" s="36"/>
      <c r="E18" s="36"/>
      <c r="F18" s="35"/>
      <c r="G18" s="35"/>
      <c r="H18" s="35"/>
      <c r="I18" s="34"/>
      <c r="J18" s="34"/>
      <c r="K18" s="34"/>
      <c r="L18" s="34"/>
      <c r="M18" s="34"/>
    </row>
    <row r="19" spans="2:13" s="39" customFormat="1" ht="15" customHeight="1">
      <c r="B19" s="38"/>
      <c r="C19" s="37"/>
      <c r="D19" s="36"/>
      <c r="E19" s="36"/>
      <c r="F19" s="35"/>
      <c r="G19" s="35"/>
      <c r="H19" s="35"/>
      <c r="I19" s="34"/>
      <c r="J19" s="34"/>
      <c r="K19" s="34"/>
      <c r="L19" s="34"/>
      <c r="M19" s="34"/>
    </row>
    <row r="20" spans="2:13" s="39" customFormat="1" ht="15" customHeight="1">
      <c r="B20" s="38"/>
      <c r="C20" s="37"/>
      <c r="D20" s="36"/>
      <c r="E20" s="36"/>
      <c r="F20" s="35"/>
      <c r="G20" s="35"/>
      <c r="H20" s="35"/>
      <c r="I20" s="34"/>
      <c r="J20" s="34"/>
      <c r="K20" s="34"/>
      <c r="L20" s="34"/>
      <c r="M20" s="34"/>
    </row>
    <row r="21" spans="2:13" s="39" customFormat="1" ht="15" customHeight="1">
      <c r="B21" s="38"/>
      <c r="C21" s="37"/>
      <c r="D21" s="36"/>
      <c r="E21" s="36"/>
      <c r="F21" s="35"/>
      <c r="G21" s="35"/>
      <c r="H21" s="35"/>
      <c r="I21" s="34"/>
      <c r="J21" s="34"/>
      <c r="K21" s="34"/>
      <c r="L21" s="34"/>
      <c r="M21" s="34"/>
    </row>
    <row r="22" spans="2:13" s="39" customFormat="1" ht="15" customHeight="1">
      <c r="B22" s="38"/>
      <c r="C22" s="37"/>
      <c r="D22" s="36"/>
      <c r="E22" s="36"/>
      <c r="F22" s="35"/>
      <c r="G22" s="35"/>
      <c r="H22" s="35"/>
      <c r="I22" s="34"/>
      <c r="J22" s="34"/>
      <c r="K22" s="34"/>
      <c r="L22" s="34"/>
      <c r="M22" s="34"/>
    </row>
    <row r="23" spans="2:13" s="39" customFormat="1" ht="15" customHeight="1">
      <c r="B23" s="38"/>
      <c r="C23" s="37"/>
      <c r="D23" s="36"/>
      <c r="E23" s="36"/>
      <c r="F23" s="35"/>
      <c r="G23" s="35"/>
      <c r="H23" s="35"/>
      <c r="I23" s="34"/>
      <c r="J23" s="34"/>
      <c r="K23" s="34"/>
      <c r="L23" s="34"/>
      <c r="M23" s="34"/>
    </row>
    <row r="24" spans="2:13" s="39" customFormat="1" ht="15" customHeight="1">
      <c r="B24" s="38"/>
      <c r="C24" s="37"/>
      <c r="D24" s="36"/>
      <c r="E24" s="36"/>
      <c r="F24" s="35"/>
      <c r="G24" s="35"/>
      <c r="H24" s="35"/>
      <c r="I24" s="34"/>
      <c r="J24" s="34"/>
      <c r="K24" s="34"/>
      <c r="L24" s="34"/>
      <c r="M24" s="34"/>
    </row>
    <row r="25" spans="2:13" s="39" customFormat="1" ht="15" customHeight="1">
      <c r="B25" s="38"/>
      <c r="C25" s="37"/>
      <c r="D25" s="36"/>
      <c r="E25" s="36"/>
      <c r="F25" s="35"/>
      <c r="G25" s="35"/>
      <c r="H25" s="35"/>
      <c r="I25" s="34"/>
      <c r="J25" s="34"/>
      <c r="K25" s="34"/>
      <c r="L25" s="34"/>
      <c r="M25" s="34"/>
    </row>
    <row r="26" spans="2:13" s="39" customFormat="1" ht="15" customHeight="1">
      <c r="B26" s="38"/>
      <c r="C26" s="37"/>
      <c r="D26" s="36"/>
      <c r="E26" s="36"/>
      <c r="F26" s="35"/>
      <c r="G26" s="35"/>
      <c r="H26" s="35"/>
      <c r="I26" s="34"/>
      <c r="J26" s="34"/>
      <c r="K26" s="34"/>
      <c r="L26" s="34"/>
      <c r="M26" s="34"/>
    </row>
    <row r="27" spans="2:13" s="39" customFormat="1" ht="15" customHeight="1">
      <c r="B27" s="38"/>
      <c r="C27" s="37"/>
      <c r="D27" s="36"/>
      <c r="E27" s="36"/>
      <c r="F27" s="35"/>
      <c r="G27" s="35"/>
      <c r="H27" s="35"/>
      <c r="I27" s="34"/>
      <c r="J27" s="34"/>
      <c r="K27" s="34"/>
      <c r="L27" s="34"/>
      <c r="M27" s="34"/>
    </row>
    <row r="28" spans="2:13" s="39" customFormat="1" ht="15" customHeight="1">
      <c r="B28" s="38"/>
      <c r="C28" s="37"/>
      <c r="D28" s="36"/>
      <c r="E28" s="36"/>
      <c r="F28" s="35"/>
      <c r="G28" s="35"/>
      <c r="H28" s="35"/>
      <c r="I28" s="34"/>
      <c r="J28" s="34"/>
      <c r="K28" s="34"/>
      <c r="L28" s="34"/>
      <c r="M28" s="34"/>
    </row>
    <row r="29" spans="2:13" s="39" customFormat="1" ht="15" customHeight="1">
      <c r="B29" s="38"/>
      <c r="C29" s="37"/>
      <c r="D29" s="36"/>
      <c r="E29" s="36"/>
      <c r="F29" s="35"/>
      <c r="G29" s="35"/>
      <c r="H29" s="35"/>
      <c r="I29" s="34"/>
      <c r="J29" s="34"/>
      <c r="K29" s="34"/>
      <c r="L29" s="34"/>
      <c r="M29" s="34"/>
    </row>
    <row r="30" spans="2:13" s="39" customFormat="1" ht="15" customHeight="1">
      <c r="B30" s="38"/>
      <c r="C30" s="37"/>
      <c r="D30" s="36"/>
      <c r="E30" s="36"/>
      <c r="F30" s="35"/>
      <c r="G30" s="35"/>
      <c r="H30" s="35"/>
      <c r="I30" s="34"/>
      <c r="J30" s="34"/>
      <c r="K30" s="34"/>
      <c r="L30" s="34"/>
      <c r="M30" s="34"/>
    </row>
    <row r="31" spans="2:13" s="39" customFormat="1" ht="15" customHeight="1">
      <c r="B31" s="38"/>
      <c r="C31" s="37"/>
      <c r="D31" s="36"/>
      <c r="E31" s="36"/>
      <c r="F31" s="35"/>
      <c r="G31" s="35"/>
      <c r="H31" s="35"/>
      <c r="I31" s="34"/>
      <c r="J31" s="34"/>
      <c r="K31" s="34"/>
      <c r="L31" s="34"/>
      <c r="M31" s="34"/>
    </row>
    <row r="32" spans="2:13" s="39" customFormat="1" ht="15" customHeight="1">
      <c r="B32" s="38"/>
      <c r="C32" s="37"/>
      <c r="D32" s="36"/>
      <c r="E32" s="36"/>
      <c r="F32" s="35"/>
      <c r="G32" s="35"/>
      <c r="H32" s="35"/>
      <c r="I32" s="34"/>
      <c r="J32" s="34"/>
      <c r="K32" s="34"/>
      <c r="L32" s="34"/>
      <c r="M32" s="34"/>
    </row>
    <row r="33" spans="2:13" s="39" customFormat="1" ht="15" customHeight="1">
      <c r="C33" s="37"/>
      <c r="D33" s="36"/>
      <c r="E33" s="36"/>
      <c r="F33" s="35"/>
      <c r="G33" s="35"/>
      <c r="H33" s="35"/>
      <c r="I33" s="34"/>
      <c r="J33" s="34"/>
      <c r="L33" s="47"/>
    </row>
    <row r="34" spans="2:13" s="39" customFormat="1" ht="15" customHeight="1">
      <c r="B34" s="38"/>
      <c r="C34" s="37"/>
      <c r="D34" s="36"/>
      <c r="E34" s="36"/>
      <c r="F34" s="35"/>
      <c r="G34" s="35"/>
      <c r="H34" s="35"/>
      <c r="I34" s="34"/>
      <c r="J34" s="34"/>
      <c r="K34" s="34"/>
      <c r="L34" s="34"/>
      <c r="M34" s="34"/>
    </row>
    <row r="35" spans="2:13" s="39" customFormat="1" ht="15" customHeight="1">
      <c r="B35" s="46"/>
      <c r="C35" s="46"/>
      <c r="D35" s="45"/>
      <c r="E35" s="45"/>
      <c r="F35" s="44"/>
      <c r="G35" s="44"/>
      <c r="H35" s="44"/>
      <c r="I35" s="43"/>
      <c r="J35" s="43"/>
      <c r="K35" s="42"/>
      <c r="L35" s="41"/>
      <c r="M35" s="40"/>
    </row>
    <row r="36" spans="2:13" s="39" customFormat="1" ht="15" customHeight="1">
      <c r="B36" s="38"/>
      <c r="C36" s="37"/>
      <c r="D36" s="36"/>
      <c r="E36" s="36"/>
      <c r="F36" s="35"/>
      <c r="G36" s="35"/>
      <c r="H36" s="35"/>
      <c r="I36" s="34"/>
      <c r="J36" s="34"/>
      <c r="K36" s="34"/>
      <c r="L36" s="34"/>
      <c r="M36" s="34" t="s">
        <v>0</v>
      </c>
    </row>
  </sheetData>
  <printOptions horizontalCentered="1"/>
  <pageMargins left="0.118110236220472" right="0.118110236220472" top="0.118110236220472" bottom="0.118110236220472" header="0.118110236220472" footer="0.118110236220472"/>
  <pageSetup scale="95" orientation="landscape" r:id="rId1"/>
  <headerFooter>
    <oddFooter>&amp;L&amp;"Open Sans,Bold"&amp;10&amp;K002060Compact Valuation Model&amp;C&amp;"Open Sans,Bold"&amp;10&amp;K002060Page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A9B-ABD5-438F-B282-F79D92C1CB8E}">
  <sheetPr>
    <pageSetUpPr autoPageBreaks="0"/>
  </sheetPr>
  <dimension ref="A1:O30"/>
  <sheetViews>
    <sheetView showGridLines="0" zoomScaleNormal="100" zoomScaleSheetLayoutView="100" workbookViewId="0"/>
  </sheetViews>
  <sheetFormatPr defaultColWidth="11.7109375" defaultRowHeight="15" customHeight="1"/>
  <cols>
    <col min="1" max="1" width="5.7109375" style="8" customWidth="1"/>
    <col min="2" max="2" width="15.7109375" style="8" customWidth="1"/>
    <col min="3" max="4" width="14.7109375" style="8" customWidth="1"/>
    <col min="5" max="5" width="11.85546875" style="8" bestFit="1" customWidth="1"/>
    <col min="6" max="8" width="10.7109375" style="8" customWidth="1"/>
    <col min="9" max="9" width="12.5703125" style="8" bestFit="1" customWidth="1"/>
    <col min="10" max="11" width="10.7109375" style="8" customWidth="1"/>
    <col min="12" max="12" width="11.7109375" style="8"/>
    <col min="13" max="13" width="13" style="8" customWidth="1"/>
    <col min="14" max="16384" width="11.7109375" style="8"/>
  </cols>
  <sheetData>
    <row r="1" spans="1:15" ht="8.1" customHeight="1">
      <c r="B1" s="30"/>
      <c r="C1" s="30"/>
      <c r="D1" s="30"/>
      <c r="E1" s="30"/>
      <c r="F1" s="30"/>
      <c r="G1" s="30"/>
      <c r="H1" s="133"/>
      <c r="I1" s="133"/>
      <c r="J1" s="133"/>
      <c r="K1" s="133"/>
      <c r="L1" s="132"/>
      <c r="M1" s="132"/>
    </row>
    <row r="2" spans="1:15" ht="45" customHeight="1">
      <c r="B2" s="30"/>
      <c r="C2" s="30"/>
      <c r="D2" s="30"/>
      <c r="E2" s="30"/>
      <c r="F2" s="30"/>
      <c r="G2" s="30"/>
      <c r="H2" s="133"/>
      <c r="I2" s="133"/>
      <c r="J2" s="133"/>
      <c r="K2" s="133"/>
      <c r="L2" s="132"/>
      <c r="M2" s="132"/>
    </row>
    <row r="3" spans="1:15" s="73" customFormat="1" ht="8.1" customHeight="1">
      <c r="B3" s="29"/>
      <c r="C3" s="29"/>
      <c r="D3" s="29"/>
      <c r="E3" s="29"/>
      <c r="F3" s="29"/>
      <c r="G3" s="29"/>
      <c r="H3" s="133"/>
      <c r="I3" s="133"/>
      <c r="J3" s="133"/>
      <c r="K3" s="133"/>
      <c r="L3" s="132"/>
      <c r="M3" s="132"/>
    </row>
    <row r="4" spans="1:15" s="73" customFormat="1" ht="15" customHeight="1">
      <c r="B4" s="131"/>
      <c r="C4" s="131"/>
      <c r="D4" s="131"/>
      <c r="E4" s="131"/>
      <c r="F4" s="131"/>
      <c r="G4" s="131"/>
      <c r="H4" s="131"/>
      <c r="I4" s="131"/>
      <c r="J4" s="131"/>
      <c r="K4" s="131"/>
      <c r="O4" s="33"/>
    </row>
    <row r="5" spans="1:15" s="73" customFormat="1" ht="15" customHeight="1">
      <c r="B5" s="72" t="s">
        <v>10</v>
      </c>
      <c r="C5" s="70"/>
      <c r="D5" s="70"/>
      <c r="E5" s="70"/>
      <c r="F5" s="69"/>
      <c r="G5" s="69"/>
      <c r="H5" s="67"/>
      <c r="I5" s="67"/>
      <c r="J5" s="67"/>
      <c r="K5" s="67"/>
      <c r="L5" s="40"/>
    </row>
    <row r="6" spans="1:15" s="73" customFormat="1" ht="15" customHeight="1"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5" s="91" customFormat="1" ht="15" customHeight="1">
      <c r="A7" s="130"/>
      <c r="B7" s="127" t="s">
        <v>53</v>
      </c>
      <c r="C7" s="126"/>
      <c r="D7" s="126"/>
      <c r="E7" s="108" t="s">
        <v>43</v>
      </c>
      <c r="F7" s="117"/>
      <c r="G7" s="116" t="s">
        <v>42</v>
      </c>
      <c r="H7" s="129"/>
      <c r="I7" s="116" t="s">
        <v>41</v>
      </c>
      <c r="J7" s="129"/>
      <c r="L7" s="128"/>
    </row>
    <row r="8" spans="1:15" s="91" customFormat="1" ht="16.5">
      <c r="B8" s="127" t="s">
        <v>52</v>
      </c>
      <c r="C8" s="126"/>
      <c r="D8" s="126"/>
      <c r="E8" s="108" t="s">
        <v>19</v>
      </c>
      <c r="F8" s="110"/>
      <c r="G8" s="109" t="s">
        <v>36</v>
      </c>
      <c r="H8" s="108" t="s">
        <v>51</v>
      </c>
      <c r="I8" s="109" t="s">
        <v>36</v>
      </c>
      <c r="J8" s="108" t="s">
        <v>51</v>
      </c>
      <c r="L8" s="125"/>
    </row>
    <row r="9" spans="1:15" s="88" customFormat="1" ht="15" customHeight="1">
      <c r="B9" s="124" t="s">
        <v>50</v>
      </c>
      <c r="E9" s="103">
        <v>189707.09764843131</v>
      </c>
      <c r="F9" s="103"/>
      <c r="G9" s="104">
        <v>10961.187065862825</v>
      </c>
      <c r="H9" s="103">
        <v>11223.058429211082</v>
      </c>
      <c r="I9" s="123">
        <f t="shared" ref="I9:J14" si="0">IFERROR($E9/G9,"NA")</f>
        <v>17.307167235494877</v>
      </c>
      <c r="J9" s="122">
        <f t="shared" si="0"/>
        <v>16.903333333333332</v>
      </c>
      <c r="L9" s="89"/>
      <c r="M9" s="91"/>
    </row>
    <row r="10" spans="1:15" s="88" customFormat="1" ht="15" customHeight="1">
      <c r="B10" s="121" t="s">
        <v>49</v>
      </c>
      <c r="E10" s="93">
        <v>202875.48620537232</v>
      </c>
      <c r="F10" s="93"/>
      <c r="G10" s="120">
        <v>10643.20041036851</v>
      </c>
      <c r="H10" s="93">
        <v>11466.224695177321</v>
      </c>
      <c r="I10" s="92">
        <f t="shared" si="0"/>
        <v>19.061511423550087</v>
      </c>
      <c r="J10" s="119">
        <f t="shared" si="0"/>
        <v>17.693311582381728</v>
      </c>
      <c r="L10" s="89"/>
      <c r="M10" s="91"/>
    </row>
    <row r="11" spans="1:15" s="88" customFormat="1" ht="15" customHeight="1">
      <c r="B11" s="121" t="s">
        <v>48</v>
      </c>
      <c r="E11" s="93">
        <v>216679.84807330195</v>
      </c>
      <c r="F11" s="93"/>
      <c r="G11" s="120">
        <v>9913.7016124697893</v>
      </c>
      <c r="H11" s="93">
        <v>12251.838785222097</v>
      </c>
      <c r="I11" s="92">
        <f t="shared" si="0"/>
        <v>21.856603773584904</v>
      </c>
      <c r="J11" s="119">
        <f t="shared" si="0"/>
        <v>17.685496183206109</v>
      </c>
      <c r="L11" s="89"/>
    </row>
    <row r="12" spans="1:15" s="88" customFormat="1" ht="15" customHeight="1">
      <c r="B12" s="121" t="s">
        <v>47</v>
      </c>
      <c r="E12" s="93">
        <v>239182.08022387014</v>
      </c>
      <c r="F12" s="93"/>
      <c r="G12" s="120">
        <v>10138.16278105401</v>
      </c>
      <c r="H12" s="93">
        <v>11877.73683758173</v>
      </c>
      <c r="I12" s="92">
        <f t="shared" si="0"/>
        <v>23.592250922509223</v>
      </c>
      <c r="J12" s="119">
        <f t="shared" si="0"/>
        <v>20.137007874015744</v>
      </c>
      <c r="L12" s="89"/>
    </row>
    <row r="13" spans="1:15" s="88" customFormat="1" ht="15" customHeight="1">
      <c r="B13" s="121" t="s">
        <v>46</v>
      </c>
      <c r="E13" s="93">
        <v>230596.44052552371</v>
      </c>
      <c r="F13" s="93"/>
      <c r="G13" s="120">
        <v>9820.1761255596957</v>
      </c>
      <c r="H13" s="93">
        <v>11578.455279469434</v>
      </c>
      <c r="I13" s="92">
        <f t="shared" si="0"/>
        <v>23.481904761904765</v>
      </c>
      <c r="J13" s="119">
        <f t="shared" si="0"/>
        <v>19.915993537964457</v>
      </c>
      <c r="L13" s="89"/>
    </row>
    <row r="14" spans="1:15" s="88" customFormat="1" ht="15" customHeight="1">
      <c r="B14" s="121" t="s">
        <v>45</v>
      </c>
      <c r="E14" s="93">
        <v>196403.52251119391</v>
      </c>
      <c r="F14" s="93"/>
      <c r="G14" s="120">
        <v>9651.8302491215309</v>
      </c>
      <c r="H14" s="93">
        <v>11802.916448053655</v>
      </c>
      <c r="I14" s="92">
        <f t="shared" si="0"/>
        <v>20.348837209302321</v>
      </c>
      <c r="J14" s="119">
        <f t="shared" si="0"/>
        <v>16.640253565768617</v>
      </c>
      <c r="L14" s="89"/>
    </row>
    <row r="15" spans="1:15" s="88" customFormat="1" ht="15" customHeight="1">
      <c r="B15" s="90"/>
      <c r="E15" s="93"/>
      <c r="F15" s="93"/>
      <c r="G15" s="93"/>
      <c r="H15" s="93"/>
      <c r="I15" s="93"/>
      <c r="J15" s="93"/>
      <c r="L15" s="89"/>
    </row>
    <row r="16" spans="1:15" s="88" customFormat="1" ht="15" customHeight="1">
      <c r="B16" s="90"/>
      <c r="E16" s="93"/>
      <c r="F16" s="93"/>
      <c r="G16" s="93"/>
      <c r="H16" s="93"/>
      <c r="I16" s="93"/>
      <c r="J16" s="93"/>
      <c r="L16" s="89"/>
    </row>
    <row r="17" spans="2:15" s="88" customFormat="1" ht="15" customHeight="1">
      <c r="B17" s="118" t="s">
        <v>44</v>
      </c>
      <c r="C17" s="59"/>
      <c r="D17" s="59"/>
      <c r="E17" s="108" t="s">
        <v>43</v>
      </c>
      <c r="F17" s="117"/>
      <c r="G17" s="116" t="s">
        <v>42</v>
      </c>
      <c r="H17" s="115"/>
      <c r="I17" s="116" t="s">
        <v>41</v>
      </c>
      <c r="J17" s="115"/>
      <c r="L17" s="89"/>
      <c r="M17" s="114" t="s">
        <v>40</v>
      </c>
      <c r="N17" s="113" t="s">
        <v>39</v>
      </c>
      <c r="O17" s="112" t="s">
        <v>38</v>
      </c>
    </row>
    <row r="18" spans="2:15" s="88" customFormat="1" ht="16.5" customHeight="1">
      <c r="B18" s="111" t="s">
        <v>37</v>
      </c>
      <c r="C18" s="59"/>
      <c r="D18" s="59"/>
      <c r="E18" s="108" t="s">
        <v>19</v>
      </c>
      <c r="F18" s="110"/>
      <c r="G18" s="109" t="s">
        <v>36</v>
      </c>
      <c r="H18" s="108"/>
      <c r="I18" s="109" t="s">
        <v>36</v>
      </c>
      <c r="J18" s="108"/>
      <c r="L18" s="89"/>
      <c r="M18" s="107" t="s">
        <v>35</v>
      </c>
      <c r="N18" s="106" t="s">
        <v>34</v>
      </c>
      <c r="O18" s="105" t="s">
        <v>33</v>
      </c>
    </row>
    <row r="19" spans="2:15" s="88" customFormat="1" ht="15" customHeight="1">
      <c r="B19" s="463" t="s">
        <v>32</v>
      </c>
      <c r="E19" s="464">
        <f>G19*I19</f>
        <v>214477.15313653136</v>
      </c>
      <c r="F19" s="103"/>
      <c r="G19" s="104">
        <v>9091</v>
      </c>
      <c r="H19" s="103"/>
      <c r="I19" s="465">
        <f>MAX(I9:I14)</f>
        <v>23.592250922509223</v>
      </c>
      <c r="J19" s="91"/>
      <c r="L19" s="89"/>
      <c r="M19" s="102" t="s">
        <v>32</v>
      </c>
      <c r="N19" s="101">
        <f>E19/1000</f>
        <v>214.47715313653137</v>
      </c>
      <c r="O19" s="100">
        <f>I19</f>
        <v>23.592250922509223</v>
      </c>
    </row>
    <row r="20" spans="2:15" s="88" customFormat="1" ht="15" customHeight="1">
      <c r="B20" s="463" t="s">
        <v>31</v>
      </c>
      <c r="E20" s="466">
        <f>G20*I20</f>
        <v>157339.45733788391</v>
      </c>
      <c r="F20" s="93"/>
      <c r="G20" s="94">
        <f>$G$19</f>
        <v>9091</v>
      </c>
      <c r="H20" s="93"/>
      <c r="I20" s="467">
        <f>MIN(I9:I14)</f>
        <v>17.307167235494877</v>
      </c>
      <c r="J20" s="91"/>
      <c r="L20" s="89"/>
      <c r="M20" s="99" t="s">
        <v>31</v>
      </c>
      <c r="N20" s="98">
        <f>E20/1000</f>
        <v>157.33945733788391</v>
      </c>
      <c r="O20" s="97">
        <f>I20</f>
        <v>17.307167235494877</v>
      </c>
    </row>
    <row r="21" spans="2:15" s="88" customFormat="1" ht="15" customHeight="1">
      <c r="B21" s="96" t="s">
        <v>30</v>
      </c>
      <c r="E21" s="95">
        <f>G21*I21</f>
        <v>190378.0784986355</v>
      </c>
      <c r="F21" s="93"/>
      <c r="G21" s="94">
        <f>$G$19</f>
        <v>9091</v>
      </c>
      <c r="H21" s="93"/>
      <c r="I21" s="92">
        <f>AVERAGE(I9:I14)</f>
        <v>20.941379221057694</v>
      </c>
      <c r="J21" s="91"/>
      <c r="L21" s="89"/>
    </row>
    <row r="22" spans="2:15" s="88" customFormat="1" ht="15" customHeight="1">
      <c r="B22" s="96" t="s">
        <v>29</v>
      </c>
      <c r="E22" s="95">
        <f>G22*I22</f>
        <v>191844.83198771387</v>
      </c>
      <c r="F22" s="93"/>
      <c r="G22" s="94">
        <f>$G$19</f>
        <v>9091</v>
      </c>
      <c r="H22" s="93"/>
      <c r="I22" s="92">
        <f>MEDIAN(I9:I14)</f>
        <v>21.102720491443613</v>
      </c>
      <c r="J22" s="91"/>
      <c r="L22" s="89"/>
      <c r="M22" s="89"/>
      <c r="N22" s="89"/>
      <c r="O22" s="89"/>
    </row>
    <row r="23" spans="2:15" s="88" customFormat="1" ht="15" customHeight="1">
      <c r="B23" s="90"/>
      <c r="C23" s="84"/>
      <c r="D23" s="84"/>
      <c r="E23" s="84"/>
      <c r="F23" s="84"/>
      <c r="G23" s="84"/>
      <c r="H23" s="84"/>
      <c r="I23" s="84"/>
      <c r="J23" s="89"/>
      <c r="K23" s="89"/>
      <c r="L23" s="89"/>
      <c r="M23" s="89"/>
      <c r="N23" s="89"/>
      <c r="O23" s="89"/>
    </row>
    <row r="24" spans="2:15" s="88" customFormat="1" ht="15" customHeight="1">
      <c r="B24" s="90"/>
      <c r="C24" s="84"/>
      <c r="D24" s="84"/>
      <c r="E24" s="84"/>
      <c r="F24" s="84"/>
      <c r="G24" s="84"/>
      <c r="H24" s="84"/>
      <c r="I24" s="84"/>
      <c r="J24" s="89"/>
      <c r="K24" s="89"/>
      <c r="L24" s="89"/>
    </row>
    <row r="25" spans="2:15" s="88" customFormat="1" ht="15" customHeight="1">
      <c r="B25" s="90"/>
      <c r="C25" s="84"/>
      <c r="D25" s="84"/>
      <c r="E25" s="84"/>
      <c r="F25" s="84"/>
      <c r="G25" s="84"/>
      <c r="H25" s="84"/>
      <c r="I25" s="87"/>
      <c r="L25" s="89"/>
    </row>
    <row r="26" spans="2:15" ht="15" customHeight="1">
      <c r="F26" s="84"/>
      <c r="G26" s="83"/>
      <c r="I26" s="87" t="s">
        <v>28</v>
      </c>
    </row>
    <row r="27" spans="2:15" ht="15" customHeight="1">
      <c r="B27" s="86" t="s">
        <v>22</v>
      </c>
      <c r="F27" s="84"/>
      <c r="G27" s="83"/>
      <c r="I27" s="85" t="s">
        <v>27</v>
      </c>
    </row>
    <row r="28" spans="2:15" ht="15" customHeight="1">
      <c r="F28" s="84"/>
      <c r="G28" s="83"/>
      <c r="I28" s="83"/>
      <c r="J28" s="82"/>
    </row>
    <row r="29" spans="2:15" ht="15" customHeight="1">
      <c r="B29" s="81"/>
      <c r="C29" s="81"/>
      <c r="D29" s="81"/>
      <c r="E29" s="81"/>
      <c r="F29" s="81"/>
      <c r="G29" s="81"/>
      <c r="H29" s="81"/>
      <c r="I29" s="81"/>
      <c r="J29" s="81"/>
      <c r="K29" s="81"/>
    </row>
    <row r="30" spans="2:15" ht="15" customHeight="1">
      <c r="L30" s="462" t="s">
        <v>0</v>
      </c>
    </row>
  </sheetData>
  <printOptions horizontalCentered="1"/>
  <pageMargins left="0.118110236220472" right="0.118110236220472" top="0.118110236220472" bottom="0.118110236220472" header="0.118110236220472" footer="0.118110236220472"/>
  <pageSetup scale="95" fitToHeight="0" orientation="landscape" r:id="rId1"/>
  <headerFooter>
    <oddFooter>&amp;L&amp;"Open Sans,Bold"&amp;10&amp;K002060Compact Valuation Model&amp;C&amp;"Open Sans,Bold"&amp;10&amp;K002060Page &amp;P of &amp;N&amp;R&amp;G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55F43-9E14-4098-B3EC-C0E2258EDE90}">
  <sheetPr>
    <pageSetUpPr autoPageBreaks="0"/>
  </sheetPr>
  <dimension ref="A1:O30"/>
  <sheetViews>
    <sheetView showGridLines="0" zoomScaleNormal="100" zoomScaleSheetLayoutView="100" workbookViewId="0"/>
  </sheetViews>
  <sheetFormatPr defaultColWidth="11.7109375" defaultRowHeight="15" customHeight="1"/>
  <cols>
    <col min="1" max="1" width="5.7109375" style="8" customWidth="1"/>
    <col min="2" max="2" width="15.7109375" style="8" customWidth="1"/>
    <col min="3" max="4" width="14.7109375" style="8" customWidth="1"/>
    <col min="5" max="5" width="11.85546875" style="8" bestFit="1" customWidth="1"/>
    <col min="6" max="8" width="10.7109375" style="8" customWidth="1"/>
    <col min="9" max="9" width="12.5703125" style="8" bestFit="1" customWidth="1"/>
    <col min="10" max="11" width="10.7109375" style="8" customWidth="1"/>
    <col min="12" max="12" width="11.7109375" style="8"/>
    <col min="13" max="13" width="13" style="8" customWidth="1"/>
    <col min="14" max="16384" width="11.7109375" style="8"/>
  </cols>
  <sheetData>
    <row r="1" spans="1:15" ht="8.1" customHeight="1">
      <c r="B1" s="30"/>
      <c r="C1" s="30"/>
      <c r="D1" s="30"/>
      <c r="E1" s="30"/>
      <c r="F1" s="30"/>
      <c r="G1" s="30"/>
      <c r="H1" s="133"/>
      <c r="I1" s="133"/>
      <c r="J1" s="133"/>
      <c r="K1" s="133"/>
      <c r="L1" s="132"/>
      <c r="M1" s="132"/>
    </row>
    <row r="2" spans="1:15" ht="45" customHeight="1">
      <c r="B2" s="30"/>
      <c r="C2" s="30"/>
      <c r="D2" s="30"/>
      <c r="E2" s="30"/>
      <c r="F2" s="30"/>
      <c r="G2" s="30"/>
      <c r="H2" s="133"/>
      <c r="I2" s="133"/>
      <c r="J2" s="133"/>
      <c r="K2" s="133"/>
      <c r="L2" s="132"/>
      <c r="M2" s="132"/>
    </row>
    <row r="3" spans="1:15" s="73" customFormat="1" ht="8.1" customHeight="1">
      <c r="B3" s="29"/>
      <c r="C3" s="29"/>
      <c r="D3" s="29"/>
      <c r="E3" s="29"/>
      <c r="F3" s="29"/>
      <c r="G3" s="29"/>
      <c r="H3" s="133"/>
      <c r="I3" s="133"/>
      <c r="J3" s="133"/>
      <c r="K3" s="133"/>
      <c r="L3" s="132"/>
      <c r="M3" s="132"/>
    </row>
    <row r="4" spans="1:15" s="73" customFormat="1" ht="15" customHeight="1">
      <c r="A4" s="1"/>
      <c r="B4" s="3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73" customFormat="1" ht="15" customHeight="1">
      <c r="A5" s="1"/>
      <c r="B5" s="72" t="s">
        <v>9</v>
      </c>
      <c r="C5" s="72"/>
      <c r="D5" s="72"/>
      <c r="E5" s="72"/>
      <c r="F5" s="72"/>
      <c r="G5" s="72"/>
      <c r="H5" s="72"/>
      <c r="I5" s="72"/>
      <c r="J5" s="72"/>
      <c r="K5" s="72"/>
      <c r="L5" s="1"/>
      <c r="M5" s="1"/>
      <c r="N5" s="1"/>
      <c r="O5" s="1"/>
    </row>
    <row r="6" spans="1:15" s="73" customFormat="1" ht="15" customHeight="1">
      <c r="A6" s="1"/>
      <c r="B6" s="1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"/>
      <c r="N6" s="1"/>
      <c r="O6" s="1"/>
    </row>
    <row r="7" spans="1:15" s="91" customFormat="1" ht="15" customHeight="1">
      <c r="A7" s="144"/>
      <c r="B7" s="128" t="s">
        <v>70</v>
      </c>
      <c r="C7" s="168"/>
      <c r="D7" s="168"/>
      <c r="E7" s="108" t="s">
        <v>43</v>
      </c>
      <c r="F7" s="144"/>
      <c r="G7" s="167" t="s">
        <v>42</v>
      </c>
      <c r="H7" s="166"/>
      <c r="I7" s="167" t="s">
        <v>41</v>
      </c>
      <c r="J7" s="166"/>
      <c r="K7" s="165"/>
      <c r="L7" s="163"/>
      <c r="M7" s="144"/>
      <c r="N7" s="144"/>
      <c r="O7" s="144"/>
    </row>
    <row r="8" spans="1:15" s="91" customFormat="1" ht="16.5">
      <c r="A8" s="144"/>
      <c r="B8" s="164" t="s">
        <v>69</v>
      </c>
      <c r="C8" s="128" t="s">
        <v>68</v>
      </c>
      <c r="D8" s="128" t="s">
        <v>67</v>
      </c>
      <c r="E8" s="108" t="s">
        <v>19</v>
      </c>
      <c r="F8" s="144"/>
      <c r="G8" s="109" t="s">
        <v>36</v>
      </c>
      <c r="H8" s="150" t="s">
        <v>51</v>
      </c>
      <c r="I8" s="109" t="s">
        <v>36</v>
      </c>
      <c r="J8" s="150" t="s">
        <v>51</v>
      </c>
      <c r="K8" s="150"/>
      <c r="L8" s="163"/>
      <c r="M8" s="33"/>
      <c r="N8" s="33"/>
      <c r="O8" s="144"/>
    </row>
    <row r="9" spans="1:15" s="88" customFormat="1" ht="15" customHeight="1">
      <c r="A9" s="136"/>
      <c r="B9" s="162">
        <v>44996</v>
      </c>
      <c r="C9" s="161" t="s">
        <v>66</v>
      </c>
      <c r="D9" s="161" t="s">
        <v>65</v>
      </c>
      <c r="E9" s="147">
        <v>232148.96360823122</v>
      </c>
      <c r="F9" s="149"/>
      <c r="G9" s="160">
        <v>7743.9103161556459</v>
      </c>
      <c r="H9" s="147">
        <v>11054.712552772915</v>
      </c>
      <c r="I9" s="123">
        <f t="shared" ref="I9:J14" si="0">IFERROR($E9/G9,"NA")</f>
        <v>29.978260869565219</v>
      </c>
      <c r="J9" s="122">
        <f t="shared" si="0"/>
        <v>21</v>
      </c>
      <c r="K9" s="119"/>
      <c r="L9" s="159"/>
      <c r="M9" s="33"/>
      <c r="N9" s="33"/>
      <c r="O9" s="137"/>
    </row>
    <row r="10" spans="1:15" s="88" customFormat="1" ht="15" customHeight="1">
      <c r="A10" s="136"/>
      <c r="B10" s="157">
        <v>44991</v>
      </c>
      <c r="C10" s="141" t="s">
        <v>64</v>
      </c>
      <c r="D10" s="141" t="s">
        <v>63</v>
      </c>
      <c r="E10" s="143">
        <v>233626.66630141067</v>
      </c>
      <c r="F10" s="144"/>
      <c r="G10" s="156">
        <v>9726.6506386496039</v>
      </c>
      <c r="H10" s="143">
        <v>11129.53294230099</v>
      </c>
      <c r="I10" s="92">
        <f t="shared" si="0"/>
        <v>24.01923076923077</v>
      </c>
      <c r="J10" s="119">
        <f t="shared" si="0"/>
        <v>20.991596638655459</v>
      </c>
      <c r="K10" s="119"/>
      <c r="L10" s="135"/>
      <c r="M10" s="33"/>
      <c r="N10" s="33"/>
      <c r="O10" s="137"/>
    </row>
    <row r="11" spans="1:15" s="88" customFormat="1" ht="15" customHeight="1">
      <c r="A11" s="136"/>
      <c r="B11" s="157">
        <v>44821</v>
      </c>
      <c r="C11" s="141" t="s">
        <v>62</v>
      </c>
      <c r="D11" s="141" t="s">
        <v>61</v>
      </c>
      <c r="E11" s="143">
        <v>239892.87392438689</v>
      </c>
      <c r="F11" s="144"/>
      <c r="G11" s="156">
        <v>8884.9212564587724</v>
      </c>
      <c r="H11" s="143">
        <v>10437.444339166304</v>
      </c>
      <c r="I11" s="92">
        <f t="shared" si="0"/>
        <v>27.000000000000004</v>
      </c>
      <c r="J11" s="119">
        <f t="shared" si="0"/>
        <v>22.983870967741939</v>
      </c>
      <c r="K11" s="119"/>
      <c r="L11" s="135"/>
      <c r="M11" s="33"/>
      <c r="N11" s="33"/>
      <c r="O11" s="137"/>
    </row>
    <row r="12" spans="1:15" s="88" customFormat="1" ht="15" customHeight="1">
      <c r="A12" s="136"/>
      <c r="B12" s="157">
        <v>44513</v>
      </c>
      <c r="C12" s="141" t="s">
        <v>60</v>
      </c>
      <c r="D12" s="141" t="s">
        <v>59</v>
      </c>
      <c r="E12" s="143">
        <v>208243.84915401164</v>
      </c>
      <c r="F12" s="144"/>
      <c r="G12" s="156">
        <v>8323.7683349982181</v>
      </c>
      <c r="H12" s="143">
        <v>9913.7016124697893</v>
      </c>
      <c r="I12" s="92">
        <f t="shared" si="0"/>
        <v>25.017977528089894</v>
      </c>
      <c r="J12" s="119">
        <f t="shared" si="0"/>
        <v>21.005660377358492</v>
      </c>
      <c r="K12" s="119"/>
      <c r="L12" s="135"/>
      <c r="M12" s="33"/>
      <c r="N12" s="33"/>
      <c r="O12" s="137"/>
    </row>
    <row r="13" spans="1:15" s="88" customFormat="1" ht="15" customHeight="1">
      <c r="A13" s="136"/>
      <c r="B13" s="157">
        <v>44421</v>
      </c>
      <c r="C13" s="141" t="s">
        <v>58</v>
      </c>
      <c r="D13" s="141" t="s">
        <v>57</v>
      </c>
      <c r="E13" s="143">
        <v>214117.24973196542</v>
      </c>
      <c r="F13" s="144"/>
      <c r="G13" s="156">
        <v>7930.9612899758304</v>
      </c>
      <c r="H13" s="143">
        <v>9315.1384962451975</v>
      </c>
      <c r="I13" s="92">
        <f t="shared" si="0"/>
        <v>26.997641509433965</v>
      </c>
      <c r="J13" s="119">
        <f t="shared" si="0"/>
        <v>22.985943775100402</v>
      </c>
      <c r="K13" s="119"/>
      <c r="L13" s="135"/>
      <c r="M13" s="114" t="s">
        <v>56</v>
      </c>
      <c r="N13" s="158"/>
      <c r="O13" s="146"/>
    </row>
    <row r="14" spans="1:15" s="88" customFormat="1" ht="15" customHeight="1">
      <c r="A14" s="136"/>
      <c r="B14" s="157">
        <v>44348</v>
      </c>
      <c r="C14" s="141" t="s">
        <v>55</v>
      </c>
      <c r="D14" s="141" t="s">
        <v>54</v>
      </c>
      <c r="E14" s="143">
        <v>239481.36178198244</v>
      </c>
      <c r="F14" s="144"/>
      <c r="G14" s="156">
        <v>8248.947945470145</v>
      </c>
      <c r="H14" s="143">
        <v>11971.26232449182</v>
      </c>
      <c r="I14" s="92">
        <f t="shared" si="0"/>
        <v>29.031746031746028</v>
      </c>
      <c r="J14" s="119">
        <f t="shared" si="0"/>
        <v>20.004687499999999</v>
      </c>
      <c r="K14" s="119"/>
      <c r="L14" s="135"/>
      <c r="M14" s="155">
        <f>MIN(B9:B14)</f>
        <v>44348</v>
      </c>
      <c r="N14" s="154"/>
      <c r="O14" s="146"/>
    </row>
    <row r="15" spans="1:15" s="88" customFormat="1" ht="15" customHeight="1">
      <c r="A15" s="136"/>
      <c r="B15" s="142"/>
      <c r="C15" s="141"/>
      <c r="D15" s="141"/>
      <c r="E15" s="143"/>
      <c r="F15" s="144"/>
      <c r="G15" s="143"/>
      <c r="H15" s="143"/>
      <c r="I15" s="119"/>
      <c r="J15" s="119"/>
      <c r="K15" s="119"/>
      <c r="L15" s="135"/>
      <c r="M15" s="33"/>
      <c r="N15" s="145"/>
      <c r="O15" s="137"/>
    </row>
    <row r="16" spans="1:15" s="88" customFormat="1" ht="15" customHeight="1">
      <c r="A16" s="136"/>
      <c r="B16" s="142"/>
      <c r="C16" s="141"/>
      <c r="D16" s="141"/>
      <c r="E16" s="143"/>
      <c r="F16" s="144"/>
      <c r="G16" s="143"/>
      <c r="H16" s="143"/>
      <c r="I16" s="119"/>
      <c r="J16" s="119"/>
      <c r="K16" s="119"/>
      <c r="L16" s="135"/>
      <c r="M16" s="33"/>
      <c r="N16" s="33"/>
      <c r="O16" s="137"/>
    </row>
    <row r="17" spans="1:15" s="88" customFormat="1" ht="15" customHeight="1">
      <c r="A17" s="136"/>
      <c r="B17" s="118" t="s">
        <v>44</v>
      </c>
      <c r="C17" s="141"/>
      <c r="D17" s="141"/>
      <c r="E17" s="108" t="s">
        <v>43</v>
      </c>
      <c r="F17" s="144"/>
      <c r="G17" s="153" t="s">
        <v>42</v>
      </c>
      <c r="H17" s="152"/>
      <c r="I17" s="153" t="s">
        <v>41</v>
      </c>
      <c r="J17" s="152"/>
      <c r="K17" s="119"/>
      <c r="L17" s="135"/>
      <c r="M17" s="114" t="s">
        <v>40</v>
      </c>
      <c r="N17" s="113" t="s">
        <v>39</v>
      </c>
      <c r="O17" s="112" t="s">
        <v>38</v>
      </c>
    </row>
    <row r="18" spans="1:15" s="88" customFormat="1" ht="16.5" customHeight="1">
      <c r="A18" s="136"/>
      <c r="B18" s="118" t="s">
        <v>37</v>
      </c>
      <c r="C18" s="141"/>
      <c r="D18" s="141"/>
      <c r="E18" s="108" t="s">
        <v>19</v>
      </c>
      <c r="F18" s="144"/>
      <c r="G18" s="109" t="s">
        <v>36</v>
      </c>
      <c r="H18" s="151"/>
      <c r="I18" s="109" t="s">
        <v>36</v>
      </c>
      <c r="J18" s="150"/>
      <c r="K18" s="119"/>
      <c r="L18" s="135"/>
      <c r="M18" s="107" t="s">
        <v>35</v>
      </c>
      <c r="N18" s="106" t="s">
        <v>34</v>
      </c>
      <c r="O18" s="105" t="s">
        <v>33</v>
      </c>
    </row>
    <row r="19" spans="1:15" s="88" customFormat="1" ht="15" customHeight="1">
      <c r="A19" s="136"/>
      <c r="B19" s="468" t="s">
        <v>32</v>
      </c>
      <c r="C19" s="469"/>
      <c r="D19" s="469"/>
      <c r="E19" s="464">
        <f>I19*G19</f>
        <v>272532.36956521741</v>
      </c>
      <c r="F19" s="149"/>
      <c r="G19" s="148">
        <f>Trading!G19</f>
        <v>9091</v>
      </c>
      <c r="H19" s="147"/>
      <c r="I19" s="465">
        <f>MAX(I9:I14)</f>
        <v>29.978260869565219</v>
      </c>
      <c r="J19" s="119"/>
      <c r="K19" s="119"/>
      <c r="L19" s="135"/>
      <c r="M19" s="102" t="s">
        <v>32</v>
      </c>
      <c r="N19" s="101">
        <f>E19/1000</f>
        <v>272.53236956521738</v>
      </c>
      <c r="O19" s="100">
        <f>I19</f>
        <v>29.978260869565219</v>
      </c>
    </row>
    <row r="20" spans="1:15" s="88" customFormat="1" ht="15" customHeight="1">
      <c r="A20" s="136"/>
      <c r="B20" s="463" t="s">
        <v>31</v>
      </c>
      <c r="C20" s="469"/>
      <c r="D20" s="469"/>
      <c r="E20" s="466">
        <f>I20*G20</f>
        <v>218358.82692307694</v>
      </c>
      <c r="F20" s="144"/>
      <c r="G20" s="94">
        <f>$G$19</f>
        <v>9091</v>
      </c>
      <c r="H20" s="143"/>
      <c r="I20" s="467">
        <f>MIN(I9:I14)</f>
        <v>24.01923076923077</v>
      </c>
      <c r="J20" s="119"/>
      <c r="K20" s="119"/>
      <c r="L20" s="135"/>
      <c r="M20" s="99" t="s">
        <v>31</v>
      </c>
      <c r="N20" s="98">
        <f>E20/1000</f>
        <v>218.35882692307695</v>
      </c>
      <c r="O20" s="97">
        <f>I20</f>
        <v>24.01923076923077</v>
      </c>
    </row>
    <row r="21" spans="1:15" s="88" customFormat="1" ht="15" customHeight="1">
      <c r="A21" s="136"/>
      <c r="B21" s="96" t="s">
        <v>30</v>
      </c>
      <c r="C21" s="141"/>
      <c r="D21" s="141"/>
      <c r="E21" s="95">
        <f>I21*G21</f>
        <v>245524.96538883782</v>
      </c>
      <c r="F21" s="144"/>
      <c r="G21" s="94">
        <f>$G$19</f>
        <v>9091</v>
      </c>
      <c r="H21" s="143"/>
      <c r="I21" s="92">
        <f>AVERAGE(I9:I14)</f>
        <v>27.007476118010981</v>
      </c>
      <c r="J21" s="119"/>
      <c r="K21" s="119"/>
      <c r="L21" s="135"/>
      <c r="M21" s="33"/>
      <c r="N21" s="33"/>
      <c r="O21" s="137"/>
    </row>
    <row r="22" spans="1:15" s="88" customFormat="1" ht="15" customHeight="1">
      <c r="A22" s="136"/>
      <c r="B22" s="96" t="s">
        <v>29</v>
      </c>
      <c r="C22" s="141"/>
      <c r="D22" s="141"/>
      <c r="E22" s="95">
        <f>I22*G22</f>
        <v>245446.27948113211</v>
      </c>
      <c r="F22" s="144"/>
      <c r="G22" s="94">
        <f>$G$19</f>
        <v>9091</v>
      </c>
      <c r="H22" s="143"/>
      <c r="I22" s="92">
        <f>MEDIAN(I9:I14)</f>
        <v>26.998820754716984</v>
      </c>
      <c r="J22" s="119"/>
      <c r="K22" s="119"/>
      <c r="L22" s="135"/>
      <c r="M22" s="135"/>
      <c r="N22" s="135"/>
      <c r="O22" s="135"/>
    </row>
    <row r="23" spans="1:15" s="88" customFormat="1" ht="15" customHeight="1">
      <c r="A23" s="136"/>
      <c r="B23" s="142"/>
      <c r="C23" s="141"/>
      <c r="D23" s="141"/>
      <c r="E23" s="140"/>
      <c r="F23" s="139"/>
      <c r="G23" s="139"/>
      <c r="H23" s="139"/>
      <c r="I23" s="138"/>
      <c r="J23" s="138"/>
      <c r="K23" s="138"/>
      <c r="L23" s="135"/>
      <c r="M23" s="33"/>
      <c r="N23" s="33"/>
      <c r="O23" s="137"/>
    </row>
    <row r="24" spans="1:15" s="88" customFormat="1" ht="15" customHeight="1">
      <c r="A24" s="136"/>
      <c r="B24" s="142"/>
      <c r="C24" s="141"/>
      <c r="D24" s="141"/>
      <c r="E24" s="140"/>
      <c r="F24" s="139"/>
      <c r="G24" s="139"/>
      <c r="H24" s="139"/>
      <c r="I24" s="138"/>
      <c r="J24" s="138"/>
      <c r="K24" s="138"/>
      <c r="L24" s="135"/>
      <c r="M24" s="33"/>
      <c r="N24" s="33"/>
      <c r="O24" s="137"/>
    </row>
    <row r="25" spans="1:15" s="88" customFormat="1" ht="15" customHeight="1">
      <c r="A25" s="136"/>
      <c r="B25" s="142"/>
      <c r="C25" s="141"/>
      <c r="D25" s="141"/>
      <c r="E25" s="140"/>
      <c r="F25" s="139"/>
      <c r="G25" s="139"/>
      <c r="H25" s="139"/>
      <c r="I25" s="138"/>
      <c r="J25" s="138"/>
      <c r="K25" s="138"/>
      <c r="L25" s="135"/>
      <c r="M25" s="33"/>
      <c r="N25" s="33"/>
      <c r="O25" s="137"/>
    </row>
    <row r="26" spans="1:15" ht="15" customHeight="1">
      <c r="A26" s="88"/>
      <c r="B26" s="84"/>
      <c r="C26" s="84"/>
      <c r="D26" s="84"/>
      <c r="E26" s="84"/>
      <c r="F26" s="84"/>
      <c r="G26" s="84"/>
      <c r="H26" s="89"/>
      <c r="I26" s="87" t="s">
        <v>28</v>
      </c>
      <c r="J26" s="89"/>
      <c r="K26" s="88"/>
      <c r="L26" s="89"/>
      <c r="M26" s="33"/>
      <c r="N26" s="33"/>
      <c r="O26" s="88"/>
    </row>
    <row r="27" spans="1:15" ht="15" customHeight="1">
      <c r="A27" s="88"/>
      <c r="B27" s="86" t="s">
        <v>22</v>
      </c>
      <c r="C27" s="84"/>
      <c r="D27" s="84"/>
      <c r="E27" s="84"/>
      <c r="F27" s="84"/>
      <c r="G27" s="84"/>
      <c r="H27" s="89"/>
      <c r="I27" s="85" t="s">
        <v>27</v>
      </c>
      <c r="J27" s="89"/>
      <c r="K27" s="88"/>
      <c r="L27" s="89"/>
      <c r="M27" s="33"/>
      <c r="N27" s="33"/>
      <c r="O27" s="88"/>
    </row>
    <row r="28" spans="1:15" ht="15" customHeight="1">
      <c r="B28" s="135"/>
      <c r="C28" s="1"/>
      <c r="D28" s="1"/>
      <c r="E28" s="1"/>
      <c r="F28" s="1"/>
      <c r="G28" s="135"/>
      <c r="H28" s="135"/>
      <c r="I28" s="135"/>
      <c r="J28" s="135"/>
      <c r="K28" s="85"/>
      <c r="L28" s="135"/>
      <c r="M28" s="33"/>
      <c r="N28" s="1"/>
      <c r="O28" s="1"/>
    </row>
    <row r="29" spans="1:15" ht="15" customHeight="1">
      <c r="A29" s="1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"/>
      <c r="M29" s="1"/>
      <c r="N29" s="1"/>
      <c r="O29" s="1"/>
    </row>
    <row r="30" spans="1:15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0</v>
      </c>
      <c r="M30" s="1"/>
      <c r="N30" s="1"/>
      <c r="O30" s="1"/>
    </row>
  </sheetData>
  <printOptions horizontalCentered="1"/>
  <pageMargins left="0.118110236220472" right="0.118110236220472" top="0.118110236220472" bottom="0.118110236220472" header="0.118110236220472" footer="0.118110236220472"/>
  <pageSetup scale="95" fitToHeight="0" orientation="landscape" r:id="rId1"/>
  <headerFooter>
    <oddFooter>&amp;L&amp;"Open Sans,Bold"&amp;10&amp;K002060Compact Valuation Model&amp;C&amp;"Open Sans,Bold"&amp;10&amp;K002060Page &amp;P of &amp;N&amp;R&amp;G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8836-F823-4BF1-B63D-52D97AAB5984}">
  <sheetPr>
    <pageSetUpPr autoPageBreaks="0"/>
  </sheetPr>
  <dimension ref="A1:U226"/>
  <sheetViews>
    <sheetView showGridLines="0" zoomScaleNormal="100" zoomScaleSheetLayoutView="80" workbookViewId="0">
      <pane ySplit="3" topLeftCell="A4" activePane="bottomLeft" state="frozen"/>
      <selection pane="bottomLeft"/>
    </sheetView>
  </sheetViews>
  <sheetFormatPr defaultColWidth="9.140625" defaultRowHeight="15" customHeight="1" outlineLevelRow="1"/>
  <cols>
    <col min="1" max="1" width="5.7109375" style="33" customWidth="1"/>
    <col min="2" max="2" width="2.7109375" style="33" customWidth="1"/>
    <col min="3" max="3" width="9.28515625" style="33" customWidth="1"/>
    <col min="4" max="16" width="9.7109375" style="33" customWidth="1"/>
    <col min="17" max="17" width="0.85546875" style="33" customWidth="1"/>
    <col min="18" max="18" width="9.140625" style="33"/>
    <col min="19" max="19" width="15.140625" style="33" bestFit="1" customWidth="1"/>
    <col min="20" max="16384" width="9.140625" style="33"/>
  </cols>
  <sheetData>
    <row r="1" spans="1:17" ht="8.1" customHeight="1">
      <c r="A1" s="41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 ht="4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ht="8.1" customHeight="1">
      <c r="A3" s="79"/>
      <c r="B3" s="418"/>
      <c r="C3" s="418"/>
      <c r="D3" s="418"/>
      <c r="E3" s="418"/>
      <c r="F3" s="29"/>
      <c r="G3" s="29"/>
      <c r="H3" s="29"/>
      <c r="I3" s="29"/>
      <c r="J3" s="29"/>
      <c r="K3" s="418"/>
      <c r="L3" s="418"/>
      <c r="M3" s="418"/>
      <c r="N3" s="418"/>
      <c r="O3" s="418"/>
      <c r="P3" s="418"/>
    </row>
    <row r="4" spans="1:17" s="39" customFormat="1" ht="15" customHeight="1">
      <c r="B4" s="38"/>
      <c r="C4" s="36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298"/>
    </row>
    <row r="5" spans="1:17" s="39" customFormat="1" ht="15" customHeight="1">
      <c r="B5" s="72" t="s">
        <v>174</v>
      </c>
      <c r="C5" s="386"/>
      <c r="D5" s="385"/>
      <c r="E5" s="385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3"/>
    </row>
    <row r="6" spans="1:17" s="39" customFormat="1" ht="15" customHeight="1" outlineLevel="1">
      <c r="B6" s="237"/>
      <c r="C6" s="302"/>
      <c r="D6" s="300"/>
      <c r="E6" s="300"/>
      <c r="F6" s="231"/>
      <c r="G6" s="231"/>
      <c r="H6" s="86"/>
      <c r="I6" s="86"/>
      <c r="J6" s="86"/>
      <c r="K6" s="86"/>
      <c r="L6" s="86"/>
      <c r="M6" s="86"/>
      <c r="N6" s="86"/>
      <c r="O6" s="86"/>
      <c r="P6" s="380"/>
    </row>
    <row r="7" spans="1:17" s="39" customFormat="1" ht="15" customHeight="1" outlineLevel="1" thickBot="1">
      <c r="B7" s="86" t="s">
        <v>22</v>
      </c>
      <c r="C7" s="302"/>
      <c r="D7" s="231"/>
      <c r="E7" s="231"/>
      <c r="F7" s="231"/>
      <c r="G7" s="236"/>
      <c r="H7" s="356">
        <f>I7-1</f>
        <v>2020</v>
      </c>
      <c r="I7" s="356">
        <f>J7-1</f>
        <v>2021</v>
      </c>
      <c r="J7" s="356">
        <f>K7-1</f>
        <v>2022</v>
      </c>
      <c r="K7" s="355">
        <v>2023</v>
      </c>
      <c r="L7" s="355">
        <f>K7+1</f>
        <v>2024</v>
      </c>
      <c r="M7" s="355">
        <f>L7+1</f>
        <v>2025</v>
      </c>
      <c r="N7" s="355">
        <f>M7+1</f>
        <v>2026</v>
      </c>
      <c r="O7" s="355">
        <f>N7+1</f>
        <v>2027</v>
      </c>
      <c r="P7" s="380"/>
    </row>
    <row r="8" spans="1:17" s="39" customFormat="1" ht="15" customHeight="1" outlineLevel="1">
      <c r="B8" s="86"/>
      <c r="C8" s="86"/>
      <c r="D8" s="86"/>
      <c r="E8" s="86"/>
      <c r="F8" s="86"/>
      <c r="G8" s="86"/>
      <c r="H8" s="34"/>
      <c r="I8" s="34"/>
      <c r="J8" s="34"/>
      <c r="K8" s="231"/>
      <c r="L8" s="34"/>
      <c r="M8" s="34"/>
      <c r="N8" s="34"/>
      <c r="O8" s="34"/>
      <c r="P8" s="380"/>
    </row>
    <row r="9" spans="1:17" s="39" customFormat="1" ht="15" customHeight="1" outlineLevel="1">
      <c r="B9" s="86"/>
      <c r="C9" s="86"/>
      <c r="D9" s="86"/>
      <c r="E9" s="86"/>
      <c r="F9" s="86"/>
      <c r="G9" s="86"/>
      <c r="H9" s="34"/>
      <c r="I9" s="34"/>
      <c r="J9" s="34"/>
      <c r="K9" s="231"/>
      <c r="L9" s="34"/>
      <c r="M9" s="34"/>
      <c r="N9" s="34"/>
      <c r="O9" s="34"/>
      <c r="P9" s="380"/>
    </row>
    <row r="10" spans="1:17" s="39" customFormat="1" ht="15" customHeight="1" outlineLevel="1">
      <c r="C10" s="348" t="s">
        <v>173</v>
      </c>
      <c r="D10" s="319"/>
      <c r="E10" s="319"/>
      <c r="F10" s="34"/>
      <c r="P10" s="319"/>
      <c r="Q10" s="298"/>
    </row>
    <row r="11" spans="1:17" s="39" customFormat="1" ht="15" customHeight="1" outlineLevel="1">
      <c r="C11" s="417"/>
      <c r="D11" s="415"/>
      <c r="E11" s="415"/>
      <c r="F11" s="416"/>
      <c r="G11" s="414"/>
      <c r="H11" s="415"/>
      <c r="I11" s="415"/>
      <c r="J11" s="415"/>
      <c r="K11" s="415"/>
      <c r="L11" s="414"/>
      <c r="M11" s="414"/>
      <c r="N11" s="414"/>
      <c r="O11" s="414"/>
      <c r="P11" s="319"/>
      <c r="Q11" s="298"/>
    </row>
    <row r="12" spans="1:17" s="39" customFormat="1" ht="15" customHeight="1" outlineLevel="1">
      <c r="B12" s="359"/>
      <c r="C12" s="345" t="s">
        <v>163</v>
      </c>
      <c r="D12" s="413"/>
      <c r="E12" s="359"/>
      <c r="F12" s="411"/>
      <c r="H12" s="389">
        <v>45201</v>
      </c>
      <c r="I12" s="389">
        <v>50164</v>
      </c>
      <c r="J12" s="389">
        <v>54261</v>
      </c>
      <c r="K12" s="388">
        <v>58000</v>
      </c>
      <c r="L12" s="388">
        <v>61500</v>
      </c>
      <c r="M12" s="388">
        <v>64500</v>
      </c>
      <c r="N12" s="388">
        <v>68000</v>
      </c>
      <c r="O12" s="388">
        <v>71500</v>
      </c>
      <c r="P12" s="319"/>
      <c r="Q12" s="298"/>
    </row>
    <row r="13" spans="1:17" s="39" customFormat="1" ht="15" customHeight="1" outlineLevel="1">
      <c r="B13" s="325"/>
      <c r="C13" s="345" t="s">
        <v>162</v>
      </c>
      <c r="D13" s="413"/>
      <c r="E13" s="325"/>
      <c r="F13" s="411"/>
      <c r="H13" s="389">
        <v>24518</v>
      </c>
      <c r="I13" s="389">
        <v>26589</v>
      </c>
      <c r="J13" s="389">
        <v>28541</v>
      </c>
      <c r="K13" s="388">
        <v>30000</v>
      </c>
      <c r="L13" s="388">
        <v>31000</v>
      </c>
      <c r="M13" s="388">
        <v>32000</v>
      </c>
      <c r="N13" s="388">
        <v>34000</v>
      </c>
      <c r="O13" s="388">
        <v>36000</v>
      </c>
      <c r="P13" s="319"/>
      <c r="Q13" s="298"/>
    </row>
    <row r="14" spans="1:17" s="39" customFormat="1" ht="15" customHeight="1" outlineLevel="1">
      <c r="B14" s="325"/>
      <c r="C14" s="345" t="s">
        <v>160</v>
      </c>
      <c r="D14" s="412"/>
      <c r="E14" s="325"/>
      <c r="F14" s="411"/>
      <c r="H14" s="389">
        <v>4800</v>
      </c>
      <c r="I14" s="389">
        <v>5100</v>
      </c>
      <c r="J14" s="389">
        <v>5500</v>
      </c>
      <c r="K14" s="388">
        <v>6000</v>
      </c>
      <c r="L14" s="388">
        <v>6600</v>
      </c>
      <c r="M14" s="388">
        <v>7300</v>
      </c>
      <c r="N14" s="388">
        <v>7700</v>
      </c>
      <c r="O14" s="388">
        <v>8100</v>
      </c>
      <c r="P14" s="319"/>
      <c r="Q14" s="298"/>
    </row>
    <row r="15" spans="1:17" s="39" customFormat="1" ht="15" customHeight="1" outlineLevel="1">
      <c r="B15" s="325"/>
      <c r="C15" s="345" t="s">
        <v>172</v>
      </c>
      <c r="D15" s="412"/>
      <c r="E15" s="325"/>
      <c r="F15" s="411"/>
      <c r="H15" s="389">
        <v>1987</v>
      </c>
      <c r="I15" s="389">
        <v>2016</v>
      </c>
      <c r="J15" s="389">
        <v>2045</v>
      </c>
      <c r="K15" s="388">
        <v>2000</v>
      </c>
      <c r="L15" s="388">
        <v>2000</v>
      </c>
      <c r="M15" s="388">
        <v>2000</v>
      </c>
      <c r="N15" s="388">
        <v>2000</v>
      </c>
      <c r="O15" s="388">
        <v>2000</v>
      </c>
      <c r="P15" s="319"/>
      <c r="Q15" s="298"/>
    </row>
    <row r="16" spans="1:17" s="39" customFormat="1" ht="15" customHeight="1" outlineLevel="1">
      <c r="B16" s="325"/>
      <c r="C16" s="345" t="s">
        <v>149</v>
      </c>
      <c r="D16" s="412"/>
      <c r="E16" s="325"/>
      <c r="F16" s="411"/>
      <c r="H16" s="389">
        <v>3985</v>
      </c>
      <c r="I16" s="389">
        <v>4005</v>
      </c>
      <c r="J16" s="389">
        <v>4058</v>
      </c>
      <c r="K16" s="388">
        <v>4000</v>
      </c>
      <c r="L16" s="388">
        <v>4000</v>
      </c>
      <c r="M16" s="388">
        <v>4000</v>
      </c>
      <c r="N16" s="388">
        <v>4000</v>
      </c>
      <c r="O16" s="388">
        <v>4000</v>
      </c>
      <c r="P16" s="319"/>
      <c r="Q16" s="298"/>
    </row>
    <row r="17" spans="2:17" s="39" customFormat="1" ht="15" customHeight="1" outlineLevel="1">
      <c r="B17" s="325"/>
      <c r="C17" s="345" t="s">
        <v>157</v>
      </c>
      <c r="D17" s="412"/>
      <c r="E17" s="325"/>
      <c r="F17" s="411"/>
      <c r="H17" s="389">
        <v>1845</v>
      </c>
      <c r="I17" s="389">
        <v>1652</v>
      </c>
      <c r="J17" s="389">
        <v>1398</v>
      </c>
      <c r="K17" s="388">
        <v>1200</v>
      </c>
      <c r="L17" s="388">
        <v>1000</v>
      </c>
      <c r="M17" s="388">
        <v>800</v>
      </c>
      <c r="N17" s="388">
        <v>600</v>
      </c>
      <c r="O17" s="388">
        <v>400</v>
      </c>
      <c r="P17" s="319"/>
      <c r="Q17" s="298"/>
    </row>
    <row r="18" spans="2:17" s="39" customFormat="1" ht="15" customHeight="1" outlineLevel="1">
      <c r="B18" s="325"/>
      <c r="C18" s="345" t="s">
        <v>171</v>
      </c>
      <c r="D18" s="412"/>
      <c r="E18" s="325"/>
      <c r="F18" s="411"/>
      <c r="H18" s="389">
        <v>987</v>
      </c>
      <c r="I18" s="389">
        <v>992</v>
      </c>
      <c r="J18" s="389">
        <v>1000</v>
      </c>
      <c r="K18" s="388">
        <v>1000</v>
      </c>
      <c r="L18" s="388">
        <v>1000</v>
      </c>
      <c r="M18" s="388">
        <v>1000</v>
      </c>
      <c r="N18" s="388">
        <v>1000</v>
      </c>
      <c r="O18" s="388">
        <v>1000</v>
      </c>
      <c r="P18" s="319"/>
      <c r="Q18" s="298"/>
    </row>
    <row r="19" spans="2:17" s="39" customFormat="1" ht="15" customHeight="1" outlineLevel="1">
      <c r="B19" s="325"/>
      <c r="C19" s="345" t="s">
        <v>170</v>
      </c>
      <c r="D19" s="412"/>
      <c r="E19" s="325"/>
      <c r="F19" s="411"/>
      <c r="H19" s="389">
        <v>1957</v>
      </c>
      <c r="I19" s="389">
        <v>2001</v>
      </c>
      <c r="J19" s="389">
        <v>2006</v>
      </c>
      <c r="K19" s="388">
        <v>2000</v>
      </c>
      <c r="L19" s="388">
        <v>2000</v>
      </c>
      <c r="M19" s="388">
        <v>2000</v>
      </c>
      <c r="N19" s="388">
        <v>2000</v>
      </c>
      <c r="O19" s="388">
        <v>2000</v>
      </c>
      <c r="P19" s="319"/>
      <c r="Q19" s="298"/>
    </row>
    <row r="20" spans="2:17" s="39" customFormat="1" ht="15" customHeight="1" outlineLevel="1">
      <c r="B20" s="325"/>
      <c r="C20" s="325"/>
      <c r="D20" s="325"/>
      <c r="E20" s="364"/>
      <c r="F20" s="364"/>
      <c r="G20" s="364"/>
      <c r="H20" s="400"/>
      <c r="I20" s="400"/>
      <c r="J20" s="400"/>
      <c r="K20" s="400"/>
      <c r="L20" s="400"/>
      <c r="M20" s="400"/>
      <c r="N20" s="400"/>
      <c r="O20" s="400"/>
      <c r="P20" s="319"/>
      <c r="Q20" s="298"/>
    </row>
    <row r="21" spans="2:17" s="39" customFormat="1" ht="15" customHeight="1" outlineLevel="1">
      <c r="B21" s="325"/>
      <c r="C21" s="325"/>
      <c r="D21" s="325"/>
      <c r="E21" s="364"/>
      <c r="F21" s="364"/>
      <c r="G21" s="364"/>
      <c r="H21" s="400"/>
      <c r="I21" s="400"/>
      <c r="J21" s="400"/>
      <c r="K21" s="400"/>
      <c r="L21" s="400"/>
      <c r="M21" s="400"/>
      <c r="N21" s="400"/>
      <c r="O21" s="400"/>
      <c r="P21" s="319"/>
      <c r="Q21" s="298"/>
    </row>
    <row r="22" spans="2:17" s="39" customFormat="1" ht="15" customHeight="1" outlineLevel="1">
      <c r="C22" s="397" t="s">
        <v>169</v>
      </c>
      <c r="D22" s="396"/>
      <c r="E22" s="396"/>
      <c r="F22" s="395"/>
      <c r="G22" s="394"/>
      <c r="H22" s="393"/>
      <c r="I22" s="393"/>
      <c r="J22" s="393"/>
      <c r="K22" s="393"/>
      <c r="L22" s="392"/>
      <c r="M22" s="392"/>
      <c r="N22" s="392"/>
      <c r="O22" s="392"/>
      <c r="P22" s="319"/>
      <c r="Q22" s="298"/>
    </row>
    <row r="23" spans="2:17" s="39" customFormat="1" ht="15" customHeight="1" outlineLevel="1">
      <c r="C23" s="348"/>
      <c r="D23" s="319"/>
      <c r="E23" s="319"/>
      <c r="F23" s="34"/>
      <c r="H23" s="391"/>
      <c r="I23" s="391"/>
      <c r="J23" s="391"/>
      <c r="K23" s="391"/>
      <c r="L23" s="390"/>
      <c r="M23" s="390"/>
      <c r="N23" s="390"/>
      <c r="O23" s="390"/>
      <c r="P23" s="319"/>
      <c r="Q23" s="298"/>
    </row>
    <row r="24" spans="2:17" s="39" customFormat="1" ht="15" customHeight="1" outlineLevel="1">
      <c r="C24" s="399" t="s">
        <v>168</v>
      </c>
      <c r="G24" s="236"/>
      <c r="H24" s="390"/>
      <c r="I24" s="390"/>
      <c r="J24" s="390"/>
      <c r="K24" s="410"/>
      <c r="L24" s="410"/>
      <c r="M24" s="410"/>
      <c r="N24" s="390"/>
      <c r="O24" s="390"/>
      <c r="P24" s="319"/>
      <c r="Q24" s="298"/>
    </row>
    <row r="25" spans="2:17" s="39" customFormat="1" ht="15" customHeight="1" outlineLevel="1">
      <c r="C25" s="362" t="s">
        <v>147</v>
      </c>
      <c r="G25" s="331"/>
      <c r="H25" s="404">
        <v>27</v>
      </c>
      <c r="I25" s="407">
        <v>35</v>
      </c>
      <c r="J25" s="409">
        <v>31</v>
      </c>
      <c r="K25" s="343">
        <v>30</v>
      </c>
      <c r="L25" s="343">
        <v>30</v>
      </c>
      <c r="M25" s="343">
        <v>30</v>
      </c>
      <c r="N25" s="343">
        <v>30</v>
      </c>
      <c r="O25" s="343">
        <v>30</v>
      </c>
      <c r="P25" s="319"/>
      <c r="Q25" s="298"/>
    </row>
    <row r="26" spans="2:17" s="39" customFormat="1" ht="15" customHeight="1" outlineLevel="1">
      <c r="C26" s="362" t="s">
        <v>146</v>
      </c>
      <c r="G26" s="331"/>
      <c r="H26" s="404">
        <v>-185</v>
      </c>
      <c r="I26" s="408">
        <v>-203</v>
      </c>
      <c r="J26" s="403">
        <v>-220</v>
      </c>
      <c r="K26" s="343">
        <v>-200</v>
      </c>
      <c r="L26" s="343">
        <v>-200</v>
      </c>
      <c r="M26" s="343">
        <v>-200</v>
      </c>
      <c r="N26" s="343">
        <v>-200</v>
      </c>
      <c r="O26" s="343">
        <v>-200</v>
      </c>
      <c r="P26" s="319"/>
      <c r="Q26" s="298"/>
    </row>
    <row r="27" spans="2:17" s="39" customFormat="1" ht="15" customHeight="1" outlineLevel="1">
      <c r="C27" s="362" t="s">
        <v>145</v>
      </c>
      <c r="G27" s="361"/>
      <c r="H27" s="404">
        <v>168</v>
      </c>
      <c r="I27" s="407">
        <v>182</v>
      </c>
      <c r="J27" s="406">
        <v>174</v>
      </c>
      <c r="K27" s="343">
        <v>175</v>
      </c>
      <c r="L27" s="343">
        <v>175</v>
      </c>
      <c r="M27" s="343">
        <v>175</v>
      </c>
      <c r="N27" s="343">
        <v>175</v>
      </c>
      <c r="O27" s="343">
        <v>175</v>
      </c>
      <c r="P27" s="319"/>
      <c r="Q27" s="298"/>
    </row>
    <row r="28" spans="2:17" s="39" customFormat="1" ht="15" customHeight="1" outlineLevel="1">
      <c r="C28" s="405"/>
      <c r="G28" s="331"/>
      <c r="H28" s="390"/>
      <c r="I28" s="390"/>
      <c r="J28" s="390"/>
      <c r="K28" s="343"/>
      <c r="L28" s="343"/>
      <c r="M28" s="400"/>
      <c r="N28" s="400"/>
      <c r="O28" s="400"/>
      <c r="P28" s="319"/>
      <c r="Q28" s="298"/>
    </row>
    <row r="29" spans="2:17" s="39" customFormat="1" ht="15" customHeight="1" outlineLevel="1">
      <c r="C29" s="399" t="s">
        <v>167</v>
      </c>
      <c r="G29" s="331"/>
      <c r="H29" s="390"/>
      <c r="I29" s="390"/>
      <c r="J29" s="390"/>
      <c r="K29" s="343"/>
      <c r="L29" s="343"/>
      <c r="M29" s="343"/>
      <c r="N29" s="343"/>
      <c r="O29" s="343"/>
      <c r="P29" s="319"/>
      <c r="Q29" s="298"/>
    </row>
    <row r="30" spans="2:17" s="39" customFormat="1" ht="15" customHeight="1" outlineLevel="1">
      <c r="C30" s="362" t="s">
        <v>143</v>
      </c>
      <c r="G30" s="236"/>
      <c r="H30" s="404">
        <v>-3997</v>
      </c>
      <c r="I30" s="403">
        <v>-4016</v>
      </c>
      <c r="J30" s="402">
        <v>-4002</v>
      </c>
      <c r="K30" s="343">
        <v>-4000</v>
      </c>
      <c r="L30" s="343">
        <v>-4000</v>
      </c>
      <c r="M30" s="343">
        <v>-4000</v>
      </c>
      <c r="N30" s="343">
        <v>-4000</v>
      </c>
      <c r="O30" s="343">
        <v>-4000</v>
      </c>
      <c r="P30" s="319"/>
      <c r="Q30" s="298"/>
    </row>
    <row r="31" spans="2:17" s="39" customFormat="1" ht="15" customHeight="1" outlineLevel="1">
      <c r="C31" s="401"/>
      <c r="G31" s="331"/>
      <c r="H31" s="390"/>
      <c r="I31" s="390"/>
      <c r="J31" s="390"/>
      <c r="K31" s="343"/>
      <c r="L31" s="343"/>
      <c r="M31" s="400"/>
      <c r="N31" s="400"/>
      <c r="O31" s="400"/>
      <c r="P31" s="319"/>
      <c r="Q31" s="298"/>
    </row>
    <row r="32" spans="2:17" s="39" customFormat="1" ht="15" customHeight="1" outlineLevel="1">
      <c r="C32" s="399" t="s">
        <v>166</v>
      </c>
      <c r="G32" s="331"/>
      <c r="H32" s="390"/>
      <c r="I32" s="390"/>
      <c r="J32" s="390"/>
      <c r="K32" s="343"/>
      <c r="L32" s="343"/>
      <c r="M32" s="343"/>
      <c r="N32" s="343"/>
      <c r="O32" s="343"/>
      <c r="P32" s="319"/>
      <c r="Q32" s="298"/>
    </row>
    <row r="33" spans="1:17" s="39" customFormat="1" ht="15" customHeight="1" outlineLevel="1">
      <c r="C33" s="362" t="s">
        <v>141</v>
      </c>
      <c r="G33" s="331"/>
      <c r="H33" s="398">
        <v>-587</v>
      </c>
      <c r="I33" s="398">
        <v>-875</v>
      </c>
      <c r="J33" s="398">
        <v>-994</v>
      </c>
      <c r="K33" s="343">
        <v>-7000</v>
      </c>
      <c r="L33" s="343">
        <v>0</v>
      </c>
      <c r="M33" s="343">
        <v>0</v>
      </c>
      <c r="N33" s="343">
        <v>0</v>
      </c>
      <c r="O33" s="343">
        <v>0</v>
      </c>
      <c r="P33" s="319"/>
      <c r="Q33" s="298"/>
    </row>
    <row r="34" spans="1:17" s="39" customFormat="1" ht="15" customHeight="1" outlineLevel="1">
      <c r="C34" s="362" t="s">
        <v>140</v>
      </c>
      <c r="G34" s="331"/>
      <c r="H34" s="398">
        <v>-3000</v>
      </c>
      <c r="I34" s="398">
        <v>-3000</v>
      </c>
      <c r="J34" s="398">
        <v>-3000</v>
      </c>
      <c r="K34" s="343">
        <v>-3000</v>
      </c>
      <c r="L34" s="343">
        <v>-3000</v>
      </c>
      <c r="M34" s="343">
        <v>-3000</v>
      </c>
      <c r="N34" s="343">
        <v>-3000</v>
      </c>
      <c r="O34" s="343">
        <v>-3000</v>
      </c>
      <c r="P34" s="319"/>
      <c r="Q34" s="298"/>
    </row>
    <row r="35" spans="1:17" s="39" customFormat="1" ht="15" customHeight="1" outlineLevel="1">
      <c r="C35" s="362" t="s">
        <v>139</v>
      </c>
      <c r="G35" s="331"/>
      <c r="H35" s="398">
        <v>0</v>
      </c>
      <c r="I35" s="398">
        <v>0</v>
      </c>
      <c r="J35" s="398">
        <v>0</v>
      </c>
      <c r="K35" s="343">
        <v>-500</v>
      </c>
      <c r="L35" s="343">
        <v>-500</v>
      </c>
      <c r="M35" s="343">
        <v>-500</v>
      </c>
      <c r="N35" s="343">
        <v>-500</v>
      </c>
      <c r="O35" s="343">
        <v>-500</v>
      </c>
      <c r="P35" s="319"/>
      <c r="Q35" s="298"/>
    </row>
    <row r="36" spans="1:17" s="39" customFormat="1" ht="15" customHeight="1" outlineLevel="1">
      <c r="C36" s="362" t="s">
        <v>138</v>
      </c>
      <c r="G36" s="331"/>
      <c r="H36" s="398">
        <v>-1000</v>
      </c>
      <c r="I36" s="398">
        <v>-1000</v>
      </c>
      <c r="J36" s="398">
        <v>-1000</v>
      </c>
      <c r="K36" s="343">
        <v>-1000</v>
      </c>
      <c r="L36" s="343">
        <v>-1000</v>
      </c>
      <c r="M36" s="343">
        <v>-1000</v>
      </c>
      <c r="N36" s="343">
        <v>-1000</v>
      </c>
      <c r="O36" s="343">
        <v>-1000</v>
      </c>
      <c r="P36" s="319"/>
      <c r="Q36" s="298"/>
    </row>
    <row r="37" spans="1:17" s="39" customFormat="1" ht="15" customHeight="1" outlineLevel="1">
      <c r="C37" s="362"/>
      <c r="G37" s="331"/>
      <c r="H37" s="343"/>
      <c r="I37" s="343"/>
      <c r="J37" s="343"/>
      <c r="K37" s="343"/>
      <c r="L37" s="343"/>
      <c r="M37" s="343"/>
      <c r="N37" s="343"/>
      <c r="O37" s="343"/>
      <c r="P37" s="319"/>
      <c r="Q37" s="298"/>
    </row>
    <row r="38" spans="1:17" s="39" customFormat="1" ht="15" customHeight="1" outlineLevel="1">
      <c r="C38" s="362"/>
      <c r="G38" s="331"/>
      <c r="H38" s="343"/>
      <c r="I38" s="343"/>
      <c r="J38" s="343"/>
      <c r="K38" s="343"/>
      <c r="L38" s="343"/>
      <c r="M38" s="343"/>
      <c r="N38" s="343"/>
      <c r="O38" s="343"/>
      <c r="P38" s="319"/>
      <c r="Q38" s="298"/>
    </row>
    <row r="39" spans="1:17" s="39" customFormat="1" ht="15" customHeight="1" outlineLevel="1">
      <c r="C39" s="397" t="s">
        <v>110</v>
      </c>
      <c r="D39" s="396"/>
      <c r="E39" s="396"/>
      <c r="F39" s="395"/>
      <c r="G39" s="394"/>
      <c r="H39" s="393"/>
      <c r="I39" s="393"/>
      <c r="J39" s="393"/>
      <c r="K39" s="393"/>
      <c r="L39" s="392"/>
      <c r="M39" s="392"/>
      <c r="N39" s="392"/>
      <c r="O39" s="392"/>
      <c r="P39" s="319"/>
      <c r="Q39" s="298"/>
    </row>
    <row r="40" spans="1:17" s="39" customFormat="1" ht="15" customHeight="1" outlineLevel="1">
      <c r="C40" s="348"/>
      <c r="D40" s="319"/>
      <c r="E40" s="319"/>
      <c r="F40" s="34"/>
      <c r="H40" s="391"/>
      <c r="I40" s="391"/>
      <c r="J40" s="391"/>
      <c r="K40" s="391"/>
      <c r="L40" s="390"/>
      <c r="M40" s="390"/>
      <c r="N40" s="390"/>
      <c r="O40" s="390"/>
      <c r="P40" s="319"/>
      <c r="Q40" s="298"/>
    </row>
    <row r="41" spans="1:17" s="39" customFormat="1" ht="15" customHeight="1" outlineLevel="1">
      <c r="C41" s="345" t="s">
        <v>165</v>
      </c>
      <c r="G41" s="331"/>
      <c r="H41" s="389">
        <v>1086</v>
      </c>
      <c r="I41" s="389">
        <v>1091</v>
      </c>
      <c r="J41" s="389">
        <v>1104</v>
      </c>
      <c r="K41" s="388">
        <v>1100</v>
      </c>
      <c r="L41" s="388">
        <v>1100</v>
      </c>
      <c r="M41" s="388">
        <v>1100</v>
      </c>
      <c r="N41" s="388">
        <v>1100</v>
      </c>
      <c r="O41" s="388">
        <v>1100</v>
      </c>
      <c r="P41" s="319"/>
      <c r="Q41" s="298"/>
    </row>
    <row r="42" spans="1:17" s="39" customFormat="1" ht="15" customHeight="1" outlineLevel="1">
      <c r="C42" s="362"/>
      <c r="G42" s="331"/>
      <c r="H42" s="331"/>
      <c r="I42" s="331"/>
      <c r="J42" s="331"/>
      <c r="K42" s="343"/>
      <c r="L42" s="343"/>
      <c r="M42" s="343"/>
      <c r="N42" s="343"/>
      <c r="O42" s="343"/>
      <c r="P42" s="319"/>
      <c r="Q42" s="298"/>
    </row>
    <row r="43" spans="1:17" s="39" customFormat="1" ht="15" customHeight="1" outlineLevel="1">
      <c r="C43" s="362"/>
      <c r="G43" s="331"/>
      <c r="H43" s="343"/>
      <c r="I43" s="343"/>
      <c r="J43" s="343"/>
      <c r="K43" s="343"/>
      <c r="L43" s="343"/>
      <c r="M43" s="343"/>
      <c r="N43" s="343"/>
      <c r="O43" s="387"/>
      <c r="P43" s="319"/>
      <c r="Q43" s="298"/>
    </row>
    <row r="44" spans="1:17" s="39" customFormat="1" ht="15" customHeight="1" outlineLevel="1">
      <c r="B44" s="322"/>
      <c r="C44" s="45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298"/>
    </row>
    <row r="45" spans="1:17" s="39" customFormat="1" ht="15" customHeight="1">
      <c r="B45" s="38"/>
      <c r="C45" s="36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298"/>
    </row>
    <row r="46" spans="1:17" s="39" customFormat="1" ht="15" customHeight="1">
      <c r="A46" s="79" t="s">
        <v>0</v>
      </c>
      <c r="B46" s="72" t="s">
        <v>164</v>
      </c>
      <c r="C46" s="386"/>
      <c r="D46" s="385"/>
      <c r="E46" s="385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3"/>
    </row>
    <row r="47" spans="1:17" s="39" customFormat="1" ht="15" customHeight="1" outlineLevel="1">
      <c r="A47" s="79"/>
      <c r="B47" s="237"/>
      <c r="C47" s="302"/>
      <c r="D47" s="300"/>
      <c r="E47" s="300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380"/>
    </row>
    <row r="48" spans="1:17" s="39" customFormat="1" ht="15" customHeight="1" outlineLevel="1" thickBot="1">
      <c r="B48" s="86" t="s">
        <v>22</v>
      </c>
      <c r="C48" s="302"/>
      <c r="D48" s="231"/>
      <c r="E48" s="231"/>
      <c r="F48" s="231"/>
      <c r="G48" s="236"/>
      <c r="H48" s="382"/>
      <c r="I48" s="382"/>
      <c r="J48" s="382"/>
      <c r="K48" s="355">
        <f>DCF!K$7</f>
        <v>2023</v>
      </c>
      <c r="L48" s="355">
        <f>DCF!L$7</f>
        <v>2024</v>
      </c>
      <c r="M48" s="355">
        <f>DCF!M$7</f>
        <v>2025</v>
      </c>
      <c r="N48" s="355">
        <f>DCF!N$7</f>
        <v>2026</v>
      </c>
      <c r="O48" s="355">
        <f>DCF!O$7</f>
        <v>2027</v>
      </c>
      <c r="P48" s="380"/>
    </row>
    <row r="49" spans="1:18" s="39" customFormat="1" ht="15" customHeight="1" outlineLevel="1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380"/>
    </row>
    <row r="50" spans="1:18" s="39" customFormat="1" ht="15" customHeight="1" outlineLevel="1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380"/>
    </row>
    <row r="51" spans="1:18" s="359" customFormat="1" ht="15" customHeight="1" outlineLevel="1">
      <c r="A51" s="39"/>
      <c r="B51" s="331"/>
      <c r="C51" s="374" t="s">
        <v>163</v>
      </c>
      <c r="D51" s="381"/>
      <c r="E51" s="331"/>
      <c r="F51" s="331"/>
      <c r="G51" s="331"/>
      <c r="H51" s="331"/>
      <c r="I51" s="331"/>
      <c r="J51" s="331"/>
      <c r="K51" s="373">
        <f>DCF!K12</f>
        <v>58000</v>
      </c>
      <c r="L51" s="373">
        <f>DCF!L12</f>
        <v>61500</v>
      </c>
      <c r="M51" s="373">
        <f>DCF!M12</f>
        <v>64500</v>
      </c>
      <c r="N51" s="373">
        <f>DCF!N12</f>
        <v>68000</v>
      </c>
      <c r="O51" s="373">
        <f>DCF!O12</f>
        <v>71500</v>
      </c>
      <c r="P51" s="380"/>
      <c r="R51" s="39"/>
    </row>
    <row r="52" spans="1:18" s="325" customFormat="1" ht="15" customHeight="1" outlineLevel="1">
      <c r="A52" s="39"/>
      <c r="B52" s="331"/>
      <c r="C52" s="374" t="s">
        <v>162</v>
      </c>
      <c r="D52" s="381"/>
      <c r="E52" s="331"/>
      <c r="F52" s="331"/>
      <c r="G52" s="331"/>
      <c r="H52" s="374"/>
      <c r="I52" s="331"/>
      <c r="J52" s="331"/>
      <c r="K52" s="375">
        <f>-DCF!K13</f>
        <v>-30000</v>
      </c>
      <c r="L52" s="375">
        <f>-DCF!L13</f>
        <v>-31000</v>
      </c>
      <c r="M52" s="375">
        <f>-DCF!M13</f>
        <v>-32000</v>
      </c>
      <c r="N52" s="375">
        <f>-DCF!N13</f>
        <v>-34000</v>
      </c>
      <c r="O52" s="375">
        <f>-DCF!O13</f>
        <v>-36000</v>
      </c>
      <c r="P52" s="380"/>
      <c r="R52" s="39"/>
    </row>
    <row r="53" spans="1:18" s="325" customFormat="1" ht="15" customHeight="1" outlineLevel="1">
      <c r="A53" s="39"/>
      <c r="B53" s="331"/>
      <c r="C53" s="370" t="s">
        <v>161</v>
      </c>
      <c r="D53" s="369"/>
      <c r="E53" s="331"/>
      <c r="F53" s="331"/>
      <c r="G53" s="331"/>
      <c r="H53" s="374"/>
      <c r="I53" s="331"/>
      <c r="J53" s="331"/>
      <c r="K53" s="367">
        <f>SUM(K51:K52)</f>
        <v>28000</v>
      </c>
      <c r="L53" s="367">
        <f>SUM(L51:L52)</f>
        <v>30500</v>
      </c>
      <c r="M53" s="367">
        <f>SUM(M51:M52)</f>
        <v>32500</v>
      </c>
      <c r="N53" s="367">
        <f>SUM(N51:N52)</f>
        <v>34000</v>
      </c>
      <c r="O53" s="367">
        <f>SUM(O51:O52)</f>
        <v>35500</v>
      </c>
      <c r="P53" s="380"/>
      <c r="R53" s="39"/>
    </row>
    <row r="54" spans="1:18" s="325" customFormat="1" ht="15" customHeight="1" outlineLevel="1">
      <c r="A54" s="39"/>
      <c r="B54" s="331"/>
      <c r="C54" s="372"/>
      <c r="D54" s="378"/>
      <c r="E54" s="331"/>
      <c r="F54" s="331"/>
      <c r="G54" s="331"/>
      <c r="H54" s="374"/>
      <c r="I54" s="376"/>
      <c r="J54" s="376"/>
      <c r="K54" s="376"/>
      <c r="L54" s="376"/>
      <c r="M54" s="376"/>
      <c r="N54" s="376"/>
      <c r="O54" s="376"/>
      <c r="P54" s="380"/>
      <c r="R54" s="39"/>
    </row>
    <row r="55" spans="1:18" s="325" customFormat="1" ht="15" customHeight="1" outlineLevel="1">
      <c r="A55" s="39"/>
      <c r="B55" s="331"/>
      <c r="C55" s="374"/>
      <c r="D55" s="379"/>
      <c r="E55" s="331"/>
      <c r="F55" s="331"/>
      <c r="G55" s="331"/>
      <c r="H55" s="374"/>
      <c r="I55" s="376"/>
      <c r="J55" s="376"/>
      <c r="K55" s="376"/>
      <c r="L55" s="376"/>
      <c r="M55" s="376"/>
      <c r="N55" s="376"/>
      <c r="O55" s="376"/>
      <c r="P55" s="380"/>
      <c r="R55" s="39"/>
    </row>
    <row r="56" spans="1:18" s="325" customFormat="1" ht="15" customHeight="1" outlineLevel="1">
      <c r="A56" s="39"/>
      <c r="B56" s="331"/>
      <c r="C56" s="374" t="s">
        <v>160</v>
      </c>
      <c r="D56" s="377"/>
      <c r="E56" s="331"/>
      <c r="F56" s="331"/>
      <c r="G56" s="331"/>
      <c r="H56" s="331"/>
      <c r="I56" s="331"/>
      <c r="J56" s="331"/>
      <c r="K56" s="373">
        <f>-DCF!K14</f>
        <v>-6000</v>
      </c>
      <c r="L56" s="373">
        <f>-DCF!L14</f>
        <v>-6600</v>
      </c>
      <c r="M56" s="373">
        <f>-DCF!M14</f>
        <v>-7300</v>
      </c>
      <c r="N56" s="373">
        <f>-DCF!N14</f>
        <v>-7700</v>
      </c>
      <c r="O56" s="373">
        <f>-DCF!O14</f>
        <v>-8100</v>
      </c>
      <c r="P56" s="380"/>
      <c r="R56" s="39"/>
    </row>
    <row r="57" spans="1:18" s="325" customFormat="1" ht="15" customHeight="1" outlineLevel="1">
      <c r="A57" s="39"/>
      <c r="B57" s="331"/>
      <c r="C57" s="374" t="s">
        <v>159</v>
      </c>
      <c r="D57" s="377"/>
      <c r="E57" s="331"/>
      <c r="F57" s="331"/>
      <c r="G57" s="331"/>
      <c r="H57" s="236"/>
      <c r="I57" s="376"/>
      <c r="J57" s="331"/>
      <c r="K57" s="375">
        <f>-DCF!K15</f>
        <v>-2000</v>
      </c>
      <c r="L57" s="375">
        <f>-DCF!L15</f>
        <v>-2000</v>
      </c>
      <c r="M57" s="375">
        <f>-DCF!M15</f>
        <v>-2000</v>
      </c>
      <c r="N57" s="375">
        <f>-DCF!N15</f>
        <v>-2000</v>
      </c>
      <c r="O57" s="375">
        <f>-DCF!O15</f>
        <v>-2000</v>
      </c>
      <c r="P57" s="380"/>
      <c r="R57" s="39"/>
    </row>
    <row r="58" spans="1:18" s="325" customFormat="1" ht="15" customHeight="1" outlineLevel="1">
      <c r="A58" s="39"/>
      <c r="B58" s="331"/>
      <c r="C58" s="370" t="s">
        <v>42</v>
      </c>
      <c r="D58" s="369"/>
      <c r="E58" s="331"/>
      <c r="F58" s="331"/>
      <c r="G58" s="331"/>
      <c r="H58" s="331"/>
      <c r="I58" s="331"/>
      <c r="J58" s="331"/>
      <c r="K58" s="367">
        <f>K53+SUM(K56:K57)</f>
        <v>20000</v>
      </c>
      <c r="L58" s="367">
        <f>L53+SUM(L56:L57)</f>
        <v>21900</v>
      </c>
      <c r="M58" s="367">
        <f>M53+SUM(M56:M57)</f>
        <v>23200</v>
      </c>
      <c r="N58" s="367">
        <f>N53+SUM(N56:N57)</f>
        <v>24300</v>
      </c>
      <c r="O58" s="367">
        <f>O53+SUM(O56:O57)</f>
        <v>25400</v>
      </c>
      <c r="P58" s="380"/>
      <c r="R58" s="39"/>
    </row>
    <row r="59" spans="1:18" s="325" customFormat="1" ht="15" customHeight="1" outlineLevel="1">
      <c r="A59" s="39"/>
      <c r="B59" s="331"/>
      <c r="C59" s="372"/>
      <c r="D59" s="378"/>
      <c r="E59" s="331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80"/>
    </row>
    <row r="60" spans="1:18" s="325" customFormat="1" ht="15" customHeight="1" outlineLevel="1">
      <c r="A60" s="39"/>
      <c r="B60" s="331"/>
      <c r="C60" s="374"/>
      <c r="D60" s="379"/>
      <c r="E60" s="331"/>
      <c r="F60" s="331"/>
      <c r="G60" s="331"/>
      <c r="H60" s="368"/>
      <c r="I60" s="331"/>
      <c r="J60" s="331"/>
      <c r="K60" s="367"/>
      <c r="L60" s="367"/>
      <c r="M60" s="367"/>
      <c r="N60" s="367"/>
      <c r="O60" s="367"/>
      <c r="P60" s="367"/>
    </row>
    <row r="61" spans="1:18" s="325" customFormat="1" ht="15" customHeight="1" outlineLevel="1">
      <c r="A61" s="39"/>
      <c r="B61" s="331"/>
      <c r="C61" s="374" t="s">
        <v>149</v>
      </c>
      <c r="D61" s="377"/>
      <c r="E61" s="331"/>
      <c r="F61" s="331"/>
      <c r="G61" s="331"/>
      <c r="H61" s="331"/>
      <c r="I61" s="376"/>
      <c r="J61" s="331"/>
      <c r="K61" s="375">
        <f>-DCF!K16</f>
        <v>-4000</v>
      </c>
      <c r="L61" s="375">
        <f>-DCF!L16</f>
        <v>-4000</v>
      </c>
      <c r="M61" s="375">
        <f>-DCF!M16</f>
        <v>-4000</v>
      </c>
      <c r="N61" s="375">
        <f>-DCF!N16</f>
        <v>-4000</v>
      </c>
      <c r="O61" s="375">
        <f>-DCF!O16</f>
        <v>-4000</v>
      </c>
      <c r="P61" s="373"/>
    </row>
    <row r="62" spans="1:18" s="325" customFormat="1" ht="15" customHeight="1" outlineLevel="1">
      <c r="A62" s="39"/>
      <c r="B62" s="331"/>
      <c r="C62" s="370" t="s">
        <v>158</v>
      </c>
      <c r="D62" s="369"/>
      <c r="E62" s="331"/>
      <c r="F62" s="331"/>
      <c r="G62" s="331"/>
      <c r="H62" s="374"/>
      <c r="I62" s="331"/>
      <c r="J62" s="331"/>
      <c r="K62" s="367">
        <f>K61+K58</f>
        <v>16000</v>
      </c>
      <c r="L62" s="367">
        <f>L61+L58</f>
        <v>17900</v>
      </c>
      <c r="M62" s="367">
        <f>M61+M58</f>
        <v>19200</v>
      </c>
      <c r="N62" s="367">
        <f>N61+N58</f>
        <v>20300</v>
      </c>
      <c r="O62" s="367">
        <f>O61+O58</f>
        <v>21400</v>
      </c>
      <c r="P62" s="367"/>
    </row>
    <row r="63" spans="1:18" s="325" customFormat="1" ht="15" customHeight="1" outlineLevel="1">
      <c r="A63" s="39"/>
      <c r="B63" s="331"/>
      <c r="C63" s="372"/>
      <c r="D63" s="378"/>
      <c r="E63" s="331"/>
      <c r="F63" s="331"/>
      <c r="G63" s="331"/>
      <c r="H63" s="236"/>
      <c r="I63" s="331"/>
      <c r="J63" s="331"/>
      <c r="K63" s="367"/>
      <c r="L63" s="367"/>
      <c r="M63" s="367"/>
      <c r="N63" s="367"/>
      <c r="O63" s="367"/>
      <c r="P63" s="367"/>
    </row>
    <row r="64" spans="1:18" s="325" customFormat="1" ht="15" customHeight="1" outlineLevel="1">
      <c r="A64" s="39"/>
      <c r="B64" s="331"/>
      <c r="C64" s="374"/>
      <c r="D64" s="379"/>
      <c r="E64" s="331"/>
      <c r="F64" s="331"/>
      <c r="G64" s="331"/>
      <c r="H64" s="331"/>
      <c r="I64" s="331"/>
      <c r="J64" s="331"/>
      <c r="K64" s="373"/>
      <c r="L64" s="373"/>
      <c r="M64" s="373"/>
      <c r="N64" s="373"/>
      <c r="O64" s="373"/>
      <c r="P64" s="373"/>
    </row>
    <row r="65" spans="1:18" s="325" customFormat="1" ht="15" customHeight="1" outlineLevel="1">
      <c r="A65" s="39"/>
      <c r="B65" s="331"/>
      <c r="C65" s="374" t="s">
        <v>157</v>
      </c>
      <c r="D65" s="377"/>
      <c r="E65" s="331"/>
      <c r="F65" s="331"/>
      <c r="G65" s="331"/>
      <c r="H65" s="331"/>
      <c r="I65" s="376"/>
      <c r="J65" s="331"/>
      <c r="K65" s="375">
        <f>-DCF!K17</f>
        <v>-1200</v>
      </c>
      <c r="L65" s="375">
        <f>-DCF!L17</f>
        <v>-1000</v>
      </c>
      <c r="M65" s="375">
        <f>-DCF!M17</f>
        <v>-800</v>
      </c>
      <c r="N65" s="375">
        <f>-DCF!N17</f>
        <v>-600</v>
      </c>
      <c r="O65" s="375">
        <f>-DCF!O17</f>
        <v>-400</v>
      </c>
      <c r="P65" s="373"/>
    </row>
    <row r="66" spans="1:18" s="325" customFormat="1" ht="15" customHeight="1" outlineLevel="1">
      <c r="A66" s="39"/>
      <c r="B66" s="331"/>
      <c r="C66" s="370" t="s">
        <v>156</v>
      </c>
      <c r="D66" s="369"/>
      <c r="E66" s="331"/>
      <c r="F66" s="331"/>
      <c r="G66" s="331"/>
      <c r="H66" s="331"/>
      <c r="I66" s="331"/>
      <c r="J66" s="331"/>
      <c r="K66" s="367">
        <f>K65+K62</f>
        <v>14800</v>
      </c>
      <c r="L66" s="367">
        <f>L65+L62</f>
        <v>16900</v>
      </c>
      <c r="M66" s="367">
        <f>M65+M62</f>
        <v>18400</v>
      </c>
      <c r="N66" s="367">
        <f>N65+N62</f>
        <v>19700</v>
      </c>
      <c r="O66" s="367">
        <f>O65+O62</f>
        <v>21000</v>
      </c>
      <c r="P66" s="367"/>
    </row>
    <row r="67" spans="1:18" s="325" customFormat="1" ht="15" customHeight="1" outlineLevel="1">
      <c r="A67" s="39"/>
      <c r="B67" s="331"/>
      <c r="C67" s="372"/>
      <c r="D67" s="378"/>
      <c r="E67" s="331"/>
      <c r="F67" s="331"/>
      <c r="G67" s="331"/>
      <c r="H67" s="374"/>
      <c r="I67" s="331"/>
      <c r="J67" s="331"/>
      <c r="K67" s="367"/>
      <c r="L67" s="367"/>
      <c r="M67" s="367"/>
      <c r="N67" s="367"/>
      <c r="O67" s="367"/>
      <c r="P67" s="367"/>
    </row>
    <row r="68" spans="1:18" s="325" customFormat="1" ht="15" customHeight="1" outlineLevel="1">
      <c r="A68" s="39"/>
      <c r="B68" s="331"/>
      <c r="C68" s="372"/>
      <c r="D68" s="331"/>
      <c r="E68" s="331"/>
      <c r="F68" s="331"/>
      <c r="G68" s="331"/>
      <c r="H68" s="370"/>
      <c r="I68" s="331"/>
      <c r="J68" s="331"/>
      <c r="K68" s="331"/>
      <c r="L68" s="331"/>
      <c r="M68" s="331"/>
      <c r="N68" s="331"/>
      <c r="O68" s="331"/>
      <c r="P68" s="331"/>
    </row>
    <row r="69" spans="1:18" s="325" customFormat="1" ht="15" customHeight="1" outlineLevel="1">
      <c r="A69" s="39"/>
      <c r="B69" s="331"/>
      <c r="C69" s="374" t="s">
        <v>155</v>
      </c>
      <c r="D69" s="377"/>
      <c r="E69" s="331"/>
      <c r="F69" s="331"/>
      <c r="G69" s="331"/>
      <c r="H69" s="374"/>
      <c r="I69" s="376"/>
      <c r="J69" s="331"/>
      <c r="K69" s="373">
        <f>-DCF!K18</f>
        <v>-1000</v>
      </c>
      <c r="L69" s="373">
        <f>-DCF!L18</f>
        <v>-1000</v>
      </c>
      <c r="M69" s="373">
        <f>-DCF!M18</f>
        <v>-1000</v>
      </c>
      <c r="N69" s="373">
        <f>-DCF!N18</f>
        <v>-1000</v>
      </c>
      <c r="O69" s="373">
        <f>-DCF!O18</f>
        <v>-1000</v>
      </c>
      <c r="P69" s="373"/>
    </row>
    <row r="70" spans="1:18" s="325" customFormat="1" ht="15" customHeight="1" outlineLevel="1">
      <c r="A70" s="39"/>
      <c r="B70" s="331"/>
      <c r="C70" s="374" t="s">
        <v>148</v>
      </c>
      <c r="D70" s="377"/>
      <c r="E70" s="331"/>
      <c r="F70" s="331"/>
      <c r="G70" s="331"/>
      <c r="H70" s="331"/>
      <c r="I70" s="376"/>
      <c r="J70" s="331"/>
      <c r="K70" s="375">
        <f>-DCF!K19</f>
        <v>-2000</v>
      </c>
      <c r="L70" s="375">
        <f>-DCF!L19</f>
        <v>-2000</v>
      </c>
      <c r="M70" s="375">
        <f>-DCF!M19</f>
        <v>-2000</v>
      </c>
      <c r="N70" s="375">
        <f>-DCF!N19</f>
        <v>-2000</v>
      </c>
      <c r="O70" s="375">
        <f>-DCF!O19</f>
        <v>-2000</v>
      </c>
      <c r="P70" s="373"/>
    </row>
    <row r="71" spans="1:18" s="325" customFormat="1" ht="15" customHeight="1" outlineLevel="1">
      <c r="A71" s="39"/>
      <c r="B71" s="331"/>
      <c r="C71" s="374" t="s">
        <v>154</v>
      </c>
      <c r="D71" s="369"/>
      <c r="E71" s="331"/>
      <c r="F71" s="331"/>
      <c r="G71" s="331"/>
      <c r="H71" s="374"/>
      <c r="I71" s="331"/>
      <c r="J71" s="331"/>
      <c r="K71" s="373">
        <f>SUM(K69:K70)</f>
        <v>-3000</v>
      </c>
      <c r="L71" s="373">
        <f>SUM(L69:L70)</f>
        <v>-3000</v>
      </c>
      <c r="M71" s="373">
        <f>SUM(M69:M70)</f>
        <v>-3000</v>
      </c>
      <c r="N71" s="373">
        <f>SUM(N69:N70)</f>
        <v>-3000</v>
      </c>
      <c r="O71" s="373">
        <f>SUM(O69:O70)</f>
        <v>-3000</v>
      </c>
      <c r="P71" s="373"/>
    </row>
    <row r="72" spans="1:18" s="325" customFormat="1" ht="15" customHeight="1" outlineLevel="1">
      <c r="A72" s="39"/>
      <c r="B72" s="331"/>
      <c r="C72" s="372"/>
      <c r="D72" s="331"/>
      <c r="E72" s="331"/>
      <c r="F72" s="331"/>
      <c r="G72" s="331"/>
      <c r="H72" s="237"/>
      <c r="I72" s="331"/>
      <c r="J72" s="331"/>
      <c r="K72" s="364"/>
      <c r="L72" s="364"/>
      <c r="M72" s="364"/>
      <c r="N72" s="364"/>
      <c r="O72" s="364"/>
      <c r="P72" s="364"/>
    </row>
    <row r="73" spans="1:18" s="325" customFormat="1" ht="15" customHeight="1" outlineLevel="1">
      <c r="A73" s="39"/>
      <c r="B73" s="331"/>
      <c r="C73" s="372"/>
      <c r="D73" s="331"/>
      <c r="E73" s="331"/>
      <c r="F73" s="331"/>
      <c r="G73" s="331"/>
      <c r="H73" s="368"/>
      <c r="I73" s="331"/>
      <c r="J73" s="331"/>
      <c r="K73" s="331"/>
      <c r="L73" s="331"/>
      <c r="M73" s="331"/>
      <c r="N73" s="331"/>
      <c r="O73" s="331"/>
      <c r="P73" s="331"/>
    </row>
    <row r="74" spans="1:18" s="325" customFormat="1" ht="15" customHeight="1" outlineLevel="1" thickBot="1">
      <c r="A74" s="39"/>
      <c r="B74" s="331"/>
      <c r="C74" s="370" t="s">
        <v>150</v>
      </c>
      <c r="D74" s="369"/>
      <c r="E74" s="331"/>
      <c r="F74" s="331"/>
      <c r="G74" s="331"/>
      <c r="H74" s="368"/>
      <c r="I74" s="331"/>
      <c r="J74" s="331"/>
      <c r="K74" s="371">
        <f>K66+K71</f>
        <v>11800</v>
      </c>
      <c r="L74" s="371">
        <f>L66+L71</f>
        <v>13900</v>
      </c>
      <c r="M74" s="371">
        <f>M66+M71</f>
        <v>15400</v>
      </c>
      <c r="N74" s="371">
        <f>N66+N71</f>
        <v>16700</v>
      </c>
      <c r="O74" s="371">
        <f>O66+O71</f>
        <v>18000</v>
      </c>
      <c r="P74" s="367"/>
    </row>
    <row r="75" spans="1:18" s="325" customFormat="1" ht="15" customHeight="1" outlineLevel="1">
      <c r="A75" s="39"/>
      <c r="B75" s="331"/>
      <c r="C75" s="370"/>
      <c r="D75" s="369"/>
      <c r="E75" s="331"/>
      <c r="F75" s="331"/>
      <c r="G75" s="331"/>
      <c r="H75" s="368"/>
      <c r="I75" s="331"/>
      <c r="J75" s="331"/>
      <c r="K75" s="367"/>
      <c r="L75" s="367"/>
      <c r="M75" s="367"/>
      <c r="N75" s="367"/>
      <c r="O75" s="367"/>
      <c r="P75" s="367"/>
      <c r="R75" s="365"/>
    </row>
    <row r="76" spans="1:18" s="325" customFormat="1" ht="15" customHeight="1" outlineLevel="1">
      <c r="A76" s="39"/>
      <c r="B76" s="331"/>
      <c r="C76" s="370"/>
      <c r="D76" s="369"/>
      <c r="E76" s="331"/>
      <c r="F76" s="331"/>
      <c r="G76" s="331"/>
      <c r="H76" s="368"/>
      <c r="I76" s="331"/>
      <c r="J76" s="331"/>
      <c r="K76" s="367"/>
      <c r="L76" s="367"/>
      <c r="M76" s="367"/>
      <c r="N76" s="367"/>
      <c r="O76" s="367"/>
      <c r="P76" s="367"/>
      <c r="R76" s="365"/>
    </row>
    <row r="77" spans="1:18" s="325" customFormat="1" ht="15" customHeight="1" outlineLevel="1">
      <c r="A77" s="39"/>
      <c r="B77" s="331"/>
      <c r="C77" s="370"/>
      <c r="D77" s="369"/>
      <c r="E77" s="331"/>
      <c r="F77" s="331"/>
      <c r="G77" s="331"/>
      <c r="H77" s="368"/>
      <c r="I77" s="331"/>
      <c r="J77" s="331"/>
      <c r="K77" s="367"/>
      <c r="L77" s="367"/>
      <c r="M77" s="367"/>
      <c r="N77" s="367"/>
      <c r="O77" s="366" t="s">
        <v>153</v>
      </c>
      <c r="P77" s="331"/>
      <c r="R77" s="365"/>
    </row>
    <row r="78" spans="1:18" s="325" customFormat="1" ht="15" customHeight="1" outlineLevel="1">
      <c r="A78" s="39"/>
      <c r="E78" s="364"/>
      <c r="F78" s="364"/>
      <c r="G78" s="364"/>
      <c r="H78" s="331"/>
    </row>
    <row r="79" spans="1:18" s="359" customFormat="1" ht="15" customHeight="1" outlineLevel="1">
      <c r="A79" s="39"/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</row>
    <row r="80" spans="1:18" s="359" customFormat="1" ht="15" customHeight="1">
      <c r="A80" s="39"/>
    </row>
    <row r="81" spans="1:16" s="39" customFormat="1" ht="15" customHeight="1">
      <c r="A81" s="79" t="s">
        <v>0</v>
      </c>
      <c r="B81" s="72" t="s">
        <v>152</v>
      </c>
      <c r="C81" s="71"/>
      <c r="D81" s="248"/>
      <c r="E81" s="248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317"/>
    </row>
    <row r="82" spans="1:16" s="39" customFormat="1" ht="15" customHeight="1" outlineLevel="1">
      <c r="A82" s="79"/>
      <c r="B82" s="247"/>
      <c r="C82" s="36"/>
      <c r="D82" s="35"/>
      <c r="E82" s="35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246"/>
    </row>
    <row r="83" spans="1:16" s="39" customFormat="1" ht="15" customHeight="1" outlineLevel="1" thickBot="1">
      <c r="B83" s="38" t="s">
        <v>22</v>
      </c>
      <c r="C83" s="36"/>
      <c r="D83" s="319"/>
      <c r="E83" s="319"/>
      <c r="F83" s="34"/>
      <c r="H83" s="357"/>
      <c r="I83" s="357"/>
      <c r="J83" s="357"/>
      <c r="K83" s="355">
        <f>K$48</f>
        <v>2023</v>
      </c>
      <c r="L83" s="355">
        <f>L$48</f>
        <v>2024</v>
      </c>
      <c r="M83" s="355">
        <f>M$48</f>
        <v>2025</v>
      </c>
      <c r="N83" s="355">
        <f>N$48</f>
        <v>2026</v>
      </c>
      <c r="O83" s="355">
        <f>O$48</f>
        <v>2027</v>
      </c>
      <c r="P83" s="246"/>
    </row>
    <row r="84" spans="1:16" s="39" customFormat="1" ht="15" customHeight="1" outlineLevel="1">
      <c r="B84" s="38"/>
      <c r="C84" s="36"/>
      <c r="D84" s="319"/>
      <c r="E84" s="319"/>
      <c r="F84" s="34"/>
      <c r="H84" s="319"/>
      <c r="I84" s="319"/>
      <c r="J84" s="319"/>
      <c r="K84" s="236"/>
      <c r="L84" s="236"/>
      <c r="M84" s="236"/>
      <c r="N84" s="236"/>
      <c r="O84" s="236"/>
    </row>
    <row r="85" spans="1:16" s="39" customFormat="1" ht="15" customHeight="1" outlineLevel="1">
      <c r="B85" s="38"/>
      <c r="C85" s="36"/>
      <c r="D85" s="319"/>
      <c r="E85" s="319"/>
      <c r="F85" s="34"/>
      <c r="H85" s="319"/>
      <c r="I85" s="319"/>
      <c r="J85" s="319"/>
      <c r="K85" s="236"/>
      <c r="L85" s="236"/>
      <c r="M85" s="236"/>
      <c r="N85" s="236"/>
      <c r="O85" s="236"/>
    </row>
    <row r="86" spans="1:16" s="39" customFormat="1" ht="15" customHeight="1" outlineLevel="1">
      <c r="C86" s="348" t="s">
        <v>151</v>
      </c>
      <c r="G86" s="236"/>
      <c r="K86" s="354"/>
      <c r="L86" s="354"/>
      <c r="M86" s="354"/>
      <c r="N86" s="236"/>
      <c r="O86" s="236"/>
    </row>
    <row r="87" spans="1:16" s="39" customFormat="1" ht="15" customHeight="1" outlineLevel="1">
      <c r="C87" s="345" t="s">
        <v>150</v>
      </c>
      <c r="G87" s="331"/>
      <c r="K87" s="346">
        <f>K74</f>
        <v>11800</v>
      </c>
      <c r="L87" s="346">
        <f>L74</f>
        <v>13900</v>
      </c>
      <c r="M87" s="346">
        <f>M74</f>
        <v>15400</v>
      </c>
      <c r="N87" s="346">
        <f>N74</f>
        <v>16700</v>
      </c>
      <c r="O87" s="346">
        <f>O74</f>
        <v>18000</v>
      </c>
    </row>
    <row r="88" spans="1:16" s="39" customFormat="1" ht="15" customHeight="1" outlineLevel="1">
      <c r="C88" s="345" t="s">
        <v>149</v>
      </c>
      <c r="G88" s="331"/>
      <c r="K88" s="346">
        <f>-K61</f>
        <v>4000</v>
      </c>
      <c r="L88" s="346">
        <f>-L61</f>
        <v>4000</v>
      </c>
      <c r="M88" s="346">
        <f>-M61</f>
        <v>4000</v>
      </c>
      <c r="N88" s="346">
        <f>-N61</f>
        <v>4000</v>
      </c>
      <c r="O88" s="346">
        <f>-O61</f>
        <v>4000</v>
      </c>
    </row>
    <row r="89" spans="1:16" s="39" customFormat="1" ht="15" customHeight="1" outlineLevel="1">
      <c r="C89" s="345" t="s">
        <v>148</v>
      </c>
      <c r="G89" s="331"/>
      <c r="K89" s="346">
        <f>-K70</f>
        <v>2000</v>
      </c>
      <c r="L89" s="346">
        <f>-L70</f>
        <v>2000</v>
      </c>
      <c r="M89" s="346">
        <f>-M70</f>
        <v>2000</v>
      </c>
      <c r="N89" s="346">
        <f>-N70</f>
        <v>2000</v>
      </c>
      <c r="O89" s="346">
        <f>-O70</f>
        <v>2000</v>
      </c>
    </row>
    <row r="90" spans="1:16" s="39" customFormat="1" ht="15" customHeight="1" outlineLevel="1">
      <c r="C90" s="362" t="s">
        <v>147</v>
      </c>
      <c r="G90" s="331"/>
      <c r="K90" s="346">
        <f>DCF!K25</f>
        <v>30</v>
      </c>
      <c r="L90" s="346">
        <f>DCF!L25</f>
        <v>30</v>
      </c>
      <c r="M90" s="346">
        <f>DCF!M25</f>
        <v>30</v>
      </c>
      <c r="N90" s="346">
        <f>DCF!N25</f>
        <v>30</v>
      </c>
      <c r="O90" s="346">
        <f>DCF!O25</f>
        <v>30</v>
      </c>
    </row>
    <row r="91" spans="1:16" s="39" customFormat="1" ht="15" customHeight="1" outlineLevel="1">
      <c r="C91" s="362" t="s">
        <v>146</v>
      </c>
      <c r="G91" s="331"/>
      <c r="K91" s="346">
        <f>DCF!K26</f>
        <v>-200</v>
      </c>
      <c r="L91" s="346">
        <f>DCF!L26</f>
        <v>-200</v>
      </c>
      <c r="M91" s="346">
        <f>DCF!M26</f>
        <v>-200</v>
      </c>
      <c r="N91" s="346">
        <f>DCF!N26</f>
        <v>-200</v>
      </c>
      <c r="O91" s="346">
        <f>DCF!O26</f>
        <v>-200</v>
      </c>
    </row>
    <row r="92" spans="1:16" s="39" customFormat="1" ht="15" customHeight="1" outlineLevel="1">
      <c r="C92" s="362" t="s">
        <v>145</v>
      </c>
      <c r="G92" s="361"/>
      <c r="K92" s="342">
        <f>DCF!K27</f>
        <v>175</v>
      </c>
      <c r="L92" s="342">
        <f>DCF!L27</f>
        <v>175</v>
      </c>
      <c r="M92" s="342">
        <f>DCF!M27</f>
        <v>175</v>
      </c>
      <c r="N92" s="342">
        <f>DCF!N27</f>
        <v>175</v>
      </c>
      <c r="O92" s="342">
        <f>DCF!O27</f>
        <v>175</v>
      </c>
    </row>
    <row r="93" spans="1:16" s="39" customFormat="1" ht="15" customHeight="1" outlineLevel="1">
      <c r="C93" s="345" t="s">
        <v>137</v>
      </c>
      <c r="G93" s="331"/>
      <c r="K93" s="346">
        <f>SUM(K87:K92)</f>
        <v>17805</v>
      </c>
      <c r="L93" s="346">
        <f>SUM(L87:L92)</f>
        <v>19905</v>
      </c>
      <c r="M93" s="346">
        <f>SUM(M87:M92)</f>
        <v>21405</v>
      </c>
      <c r="N93" s="346">
        <f>SUM(N87:N92)</f>
        <v>22705</v>
      </c>
      <c r="O93" s="346">
        <f>SUM(O87:O92)</f>
        <v>24005</v>
      </c>
    </row>
    <row r="94" spans="1:16" s="39" customFormat="1" ht="15" customHeight="1" outlineLevel="1">
      <c r="C94" s="331"/>
      <c r="G94" s="331"/>
      <c r="K94" s="346"/>
      <c r="L94" s="351"/>
      <c r="M94" s="331"/>
      <c r="N94" s="331"/>
      <c r="O94" s="331"/>
    </row>
    <row r="95" spans="1:16" s="39" customFormat="1" ht="15" customHeight="1" outlineLevel="1">
      <c r="C95" s="331"/>
      <c r="G95" s="331"/>
      <c r="K95" s="346"/>
      <c r="L95" s="351"/>
      <c r="M95" s="360"/>
      <c r="N95" s="360"/>
      <c r="O95" s="360"/>
    </row>
    <row r="96" spans="1:16" s="39" customFormat="1" ht="15" customHeight="1" outlineLevel="1">
      <c r="C96" s="348" t="s">
        <v>144</v>
      </c>
      <c r="G96" s="331"/>
      <c r="K96" s="346"/>
      <c r="L96" s="351"/>
      <c r="M96" s="351"/>
      <c r="N96" s="351"/>
      <c r="O96" s="351"/>
    </row>
    <row r="97" spans="3:15" s="39" customFormat="1" ht="15" customHeight="1" outlineLevel="1">
      <c r="C97" s="345" t="s">
        <v>143</v>
      </c>
      <c r="G97" s="236"/>
      <c r="K97" s="342">
        <f>DCF!K30</f>
        <v>-4000</v>
      </c>
      <c r="L97" s="342">
        <f>DCF!L30</f>
        <v>-4000</v>
      </c>
      <c r="M97" s="342">
        <f>DCF!M30</f>
        <v>-4000</v>
      </c>
      <c r="N97" s="342">
        <f>DCF!N30</f>
        <v>-4000</v>
      </c>
      <c r="O97" s="342">
        <f>DCF!O30</f>
        <v>-4000</v>
      </c>
    </row>
    <row r="98" spans="3:15" s="39" customFormat="1" ht="15" customHeight="1" outlineLevel="1">
      <c r="C98" s="345" t="s">
        <v>137</v>
      </c>
      <c r="G98" s="331"/>
      <c r="K98" s="346">
        <f>SUM(K97)</f>
        <v>-4000</v>
      </c>
      <c r="L98" s="346">
        <f>SUM(L97)</f>
        <v>-4000</v>
      </c>
      <c r="M98" s="346">
        <f>SUM(M97)</f>
        <v>-4000</v>
      </c>
      <c r="N98" s="346">
        <f>SUM(N97)</f>
        <v>-4000</v>
      </c>
      <c r="O98" s="346">
        <f>SUM(O97)</f>
        <v>-4000</v>
      </c>
    </row>
    <row r="99" spans="3:15" s="39" customFormat="1" ht="15" customHeight="1" outlineLevel="1">
      <c r="C99" s="339"/>
      <c r="G99" s="331"/>
      <c r="K99" s="346"/>
      <c r="L99" s="351"/>
      <c r="M99" s="331"/>
      <c r="N99" s="331"/>
      <c r="O99" s="331"/>
    </row>
    <row r="100" spans="3:15" s="39" customFormat="1" ht="15" customHeight="1" outlineLevel="1">
      <c r="C100" s="339"/>
      <c r="G100" s="331"/>
      <c r="K100" s="346"/>
      <c r="L100" s="351"/>
      <c r="M100" s="360"/>
      <c r="N100" s="360"/>
      <c r="O100" s="360"/>
    </row>
    <row r="101" spans="3:15" s="39" customFormat="1" ht="15" customHeight="1" outlineLevel="1">
      <c r="C101" s="348" t="s">
        <v>142</v>
      </c>
      <c r="G101" s="331"/>
      <c r="K101" s="346"/>
      <c r="L101" s="351"/>
      <c r="M101" s="351"/>
      <c r="N101" s="351"/>
      <c r="O101" s="351"/>
    </row>
    <row r="102" spans="3:15" s="39" customFormat="1" ht="15" customHeight="1" outlineLevel="1">
      <c r="C102" s="345" t="s">
        <v>141</v>
      </c>
      <c r="G102" s="331"/>
      <c r="K102" s="346">
        <f>DCF!K33</f>
        <v>-7000</v>
      </c>
      <c r="L102" s="351">
        <f>DCF!L33</f>
        <v>0</v>
      </c>
      <c r="M102" s="351">
        <f>DCF!M33</f>
        <v>0</v>
      </c>
      <c r="N102" s="351">
        <f>DCF!N33</f>
        <v>0</v>
      </c>
      <c r="O102" s="351">
        <f>DCF!O33</f>
        <v>0</v>
      </c>
    </row>
    <row r="103" spans="3:15" s="39" customFormat="1" ht="15" customHeight="1" outlineLevel="1">
      <c r="C103" s="345" t="s">
        <v>140</v>
      </c>
      <c r="G103" s="331"/>
      <c r="K103" s="346">
        <f>DCF!K34</f>
        <v>-3000</v>
      </c>
      <c r="L103" s="346">
        <f>DCF!L34</f>
        <v>-3000</v>
      </c>
      <c r="M103" s="346">
        <f>DCF!M34</f>
        <v>-3000</v>
      </c>
      <c r="N103" s="346">
        <f>DCF!N34</f>
        <v>-3000</v>
      </c>
      <c r="O103" s="346">
        <f>DCF!O34</f>
        <v>-3000</v>
      </c>
    </row>
    <row r="104" spans="3:15" s="39" customFormat="1" ht="15" customHeight="1" outlineLevel="1">
      <c r="C104" s="345" t="s">
        <v>139</v>
      </c>
      <c r="G104" s="331"/>
      <c r="K104" s="346">
        <f>DCF!K35</f>
        <v>-500</v>
      </c>
      <c r="L104" s="346">
        <f>DCF!L35</f>
        <v>-500</v>
      </c>
      <c r="M104" s="346">
        <f>DCF!M35</f>
        <v>-500</v>
      </c>
      <c r="N104" s="346">
        <f>DCF!N35</f>
        <v>-500</v>
      </c>
      <c r="O104" s="346">
        <f>DCF!O35</f>
        <v>-500</v>
      </c>
    </row>
    <row r="105" spans="3:15" s="39" customFormat="1" ht="15" customHeight="1" outlineLevel="1">
      <c r="C105" s="345" t="s">
        <v>138</v>
      </c>
      <c r="G105" s="331"/>
      <c r="K105" s="342">
        <f>DCF!K36</f>
        <v>-1000</v>
      </c>
      <c r="L105" s="342">
        <f>DCF!L36</f>
        <v>-1000</v>
      </c>
      <c r="M105" s="342">
        <f>DCF!M36</f>
        <v>-1000</v>
      </c>
      <c r="N105" s="342">
        <f>DCF!N36</f>
        <v>-1000</v>
      </c>
      <c r="O105" s="342">
        <f>DCF!O36</f>
        <v>-1000</v>
      </c>
    </row>
    <row r="106" spans="3:15" s="39" customFormat="1" ht="15" customHeight="1" outlineLevel="1">
      <c r="C106" s="345" t="s">
        <v>137</v>
      </c>
      <c r="G106" s="331"/>
      <c r="K106" s="346">
        <f>SUM(K102:K105)</f>
        <v>-11500</v>
      </c>
      <c r="L106" s="346">
        <f>SUM(L102:L105)</f>
        <v>-4500</v>
      </c>
      <c r="M106" s="346">
        <f>SUM(M102:M105)</f>
        <v>-4500</v>
      </c>
      <c r="N106" s="346">
        <f>SUM(N102:N105)</f>
        <v>-4500</v>
      </c>
      <c r="O106" s="346">
        <f>SUM(O102:O105)</f>
        <v>-4500</v>
      </c>
    </row>
    <row r="107" spans="3:15" s="39" customFormat="1" ht="15" customHeight="1" outlineLevel="1">
      <c r="C107" s="331"/>
      <c r="G107" s="236"/>
      <c r="K107" s="346"/>
      <c r="L107" s="346"/>
      <c r="M107" s="346"/>
      <c r="N107" s="346"/>
      <c r="O107" s="346"/>
    </row>
    <row r="108" spans="3:15" s="39" customFormat="1" ht="15" customHeight="1" outlineLevel="1">
      <c r="C108" s="339"/>
      <c r="G108" s="331"/>
      <c r="K108" s="346"/>
      <c r="L108" s="351"/>
      <c r="M108" s="360"/>
      <c r="N108" s="360"/>
      <c r="O108" s="360"/>
    </row>
    <row r="109" spans="3:15" s="39" customFormat="1" ht="15" customHeight="1" outlineLevel="1">
      <c r="C109" s="348" t="s">
        <v>136</v>
      </c>
      <c r="G109" s="331"/>
      <c r="K109" s="346"/>
      <c r="L109" s="351"/>
      <c r="M109" s="351"/>
      <c r="N109" s="351"/>
      <c r="O109" s="351"/>
    </row>
    <row r="110" spans="3:15" s="39" customFormat="1" ht="15" customHeight="1" outlineLevel="1">
      <c r="C110" s="345" t="s">
        <v>135</v>
      </c>
      <c r="G110" s="331"/>
      <c r="K110" s="346">
        <f>J122</f>
        <v>5000</v>
      </c>
      <c r="L110" s="346">
        <f>K122</f>
        <v>7305</v>
      </c>
      <c r="M110" s="346">
        <f>L122</f>
        <v>18710</v>
      </c>
      <c r="N110" s="346">
        <f>M122</f>
        <v>31615</v>
      </c>
      <c r="O110" s="346">
        <f>N122</f>
        <v>45820</v>
      </c>
    </row>
    <row r="111" spans="3:15" s="39" customFormat="1" ht="15" customHeight="1" outlineLevel="1">
      <c r="C111" s="345" t="s">
        <v>134</v>
      </c>
      <c r="G111" s="331"/>
      <c r="K111" s="346">
        <f>K106+K98+K93</f>
        <v>2305</v>
      </c>
      <c r="L111" s="346">
        <f>L106+L98+L93</f>
        <v>11405</v>
      </c>
      <c r="M111" s="346">
        <f>M106+M98+M93</f>
        <v>12905</v>
      </c>
      <c r="N111" s="346">
        <f>N106+N98+N93</f>
        <v>14205</v>
      </c>
      <c r="O111" s="346">
        <f>O106+O98+O93</f>
        <v>15505</v>
      </c>
    </row>
    <row r="112" spans="3:15" s="39" customFormat="1" ht="15" customHeight="1" outlineLevel="1" thickBot="1">
      <c r="C112" s="336" t="s">
        <v>133</v>
      </c>
      <c r="G112" s="359"/>
      <c r="K112" s="334">
        <f>SUM(K110:K111)</f>
        <v>7305</v>
      </c>
      <c r="L112" s="334">
        <f>SUM(L110:L111)</f>
        <v>18710</v>
      </c>
      <c r="M112" s="334">
        <f>SUM(M110:M111)</f>
        <v>31615</v>
      </c>
      <c r="N112" s="334">
        <f>SUM(N110:N111)</f>
        <v>45820</v>
      </c>
      <c r="O112" s="334">
        <f>SUM(O110:O111)</f>
        <v>61325</v>
      </c>
    </row>
    <row r="113" spans="1:18" s="39" customFormat="1" ht="15" customHeight="1" outlineLevel="1">
      <c r="B113" s="325"/>
      <c r="C113" s="325"/>
      <c r="D113" s="325"/>
      <c r="E113" s="325"/>
      <c r="F113" s="325"/>
      <c r="G113" s="359"/>
    </row>
    <row r="114" spans="1:18" s="39" customFormat="1" ht="15" customHeight="1" outlineLevel="1">
      <c r="B114" s="322"/>
      <c r="C114" s="45"/>
      <c r="D114" s="321"/>
      <c r="E114" s="321"/>
      <c r="F114" s="43"/>
      <c r="G114" s="320"/>
      <c r="H114" s="321"/>
      <c r="I114" s="321"/>
      <c r="J114" s="321"/>
      <c r="K114" s="320"/>
      <c r="L114" s="320"/>
      <c r="M114" s="320"/>
      <c r="N114" s="320"/>
      <c r="O114" s="320"/>
      <c r="P114" s="320"/>
    </row>
    <row r="115" spans="1:18" s="39" customFormat="1" ht="15" customHeight="1">
      <c r="B115" s="38"/>
      <c r="C115" s="36"/>
      <c r="D115" s="319"/>
      <c r="E115" s="319"/>
      <c r="F115" s="34"/>
      <c r="H115" s="319"/>
      <c r="I115" s="319"/>
      <c r="J115" s="319"/>
    </row>
    <row r="116" spans="1:18" s="39" customFormat="1" ht="15" customHeight="1">
      <c r="A116" s="79" t="s">
        <v>0</v>
      </c>
      <c r="B116" s="249" t="s">
        <v>132</v>
      </c>
      <c r="C116" s="71"/>
      <c r="D116" s="248"/>
      <c r="E116" s="248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317"/>
    </row>
    <row r="117" spans="1:18" s="39" customFormat="1" ht="15" customHeight="1" outlineLevel="1">
      <c r="A117" s="79"/>
      <c r="B117" s="247"/>
      <c r="C117" s="36"/>
      <c r="D117" s="35"/>
      <c r="E117" s="35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246"/>
    </row>
    <row r="118" spans="1:18" s="39" customFormat="1" ht="15" customHeight="1" outlineLevel="1" thickBot="1">
      <c r="B118" s="38" t="s">
        <v>22</v>
      </c>
      <c r="C118" s="358"/>
      <c r="D118" s="319"/>
      <c r="E118" s="319"/>
      <c r="F118" s="34"/>
      <c r="H118" s="357"/>
      <c r="I118" s="357"/>
      <c r="J118" s="356">
        <f>K118-1</f>
        <v>2022</v>
      </c>
      <c r="K118" s="355">
        <f>K$48</f>
        <v>2023</v>
      </c>
      <c r="L118" s="355">
        <f>L$48</f>
        <v>2024</v>
      </c>
      <c r="M118" s="355">
        <f>M$48</f>
        <v>2025</v>
      </c>
      <c r="N118" s="355">
        <f>N$48</f>
        <v>2026</v>
      </c>
      <c r="O118" s="355">
        <f>O$48</f>
        <v>2027</v>
      </c>
      <c r="P118" s="246"/>
      <c r="R118" s="341"/>
    </row>
    <row r="119" spans="1:18" s="39" customFormat="1" ht="15" customHeight="1" outlineLevel="1">
      <c r="B119" s="38"/>
      <c r="C119" s="36"/>
      <c r="D119" s="319"/>
      <c r="E119" s="319"/>
      <c r="F119" s="34"/>
      <c r="H119" s="319"/>
      <c r="I119" s="319"/>
      <c r="J119" s="319"/>
    </row>
    <row r="120" spans="1:18" s="39" customFormat="1" ht="15" customHeight="1" outlineLevel="1">
      <c r="B120" s="38"/>
      <c r="C120" s="36"/>
      <c r="D120" s="319"/>
      <c r="E120" s="319"/>
      <c r="F120" s="34"/>
      <c r="H120" s="319"/>
      <c r="I120" s="319"/>
      <c r="J120" s="319"/>
    </row>
    <row r="121" spans="1:18" s="39" customFormat="1" ht="15" customHeight="1" outlineLevel="1">
      <c r="C121" s="348" t="s">
        <v>131</v>
      </c>
      <c r="D121" s="354"/>
      <c r="I121" s="319"/>
      <c r="J121" s="331"/>
      <c r="K121" s="354"/>
      <c r="L121" s="332"/>
      <c r="M121" s="332"/>
    </row>
    <row r="122" spans="1:18" s="39" customFormat="1" ht="15" customHeight="1" outlineLevel="1">
      <c r="C122" s="345" t="s">
        <v>130</v>
      </c>
      <c r="D122" s="346"/>
      <c r="I122" s="319"/>
      <c r="J122" s="353">
        <v>5000</v>
      </c>
      <c r="K122" s="346">
        <f>K112</f>
        <v>7305</v>
      </c>
      <c r="L122" s="346">
        <f>L112</f>
        <v>18710</v>
      </c>
      <c r="M122" s="346">
        <f>M112</f>
        <v>31615</v>
      </c>
      <c r="N122" s="346">
        <f>N112</f>
        <v>45820</v>
      </c>
      <c r="O122" s="346">
        <f>O112</f>
        <v>61325</v>
      </c>
      <c r="R122" s="341"/>
    </row>
    <row r="123" spans="1:18" s="39" customFormat="1" ht="15" customHeight="1" outlineLevel="1">
      <c r="C123" s="345" t="s">
        <v>129</v>
      </c>
      <c r="D123" s="346"/>
      <c r="I123" s="319"/>
      <c r="J123" s="353">
        <v>6000</v>
      </c>
      <c r="K123" s="346">
        <f t="shared" ref="K123:O124" si="0">J123-K90</f>
        <v>5970</v>
      </c>
      <c r="L123" s="346">
        <f t="shared" si="0"/>
        <v>5940</v>
      </c>
      <c r="M123" s="346">
        <f t="shared" si="0"/>
        <v>5910</v>
      </c>
      <c r="N123" s="346">
        <f t="shared" si="0"/>
        <v>5880</v>
      </c>
      <c r="O123" s="346">
        <f t="shared" si="0"/>
        <v>5850</v>
      </c>
      <c r="R123" s="347"/>
    </row>
    <row r="124" spans="1:18" s="39" customFormat="1" ht="15" customHeight="1" outlineLevel="1">
      <c r="C124" s="345" t="s">
        <v>128</v>
      </c>
      <c r="D124" s="346"/>
      <c r="I124" s="319"/>
      <c r="J124" s="343">
        <v>2000</v>
      </c>
      <c r="K124" s="346">
        <f t="shared" si="0"/>
        <v>2200</v>
      </c>
      <c r="L124" s="346">
        <f t="shared" si="0"/>
        <v>2400</v>
      </c>
      <c r="M124" s="346">
        <f t="shared" si="0"/>
        <v>2600</v>
      </c>
      <c r="N124" s="346">
        <f t="shared" si="0"/>
        <v>2800</v>
      </c>
      <c r="O124" s="346">
        <f t="shared" si="0"/>
        <v>3000</v>
      </c>
      <c r="R124" s="341"/>
    </row>
    <row r="125" spans="1:18" s="39" customFormat="1" ht="15" customHeight="1" outlineLevel="1">
      <c r="C125" s="345" t="s">
        <v>127</v>
      </c>
      <c r="D125" s="344"/>
      <c r="I125" s="319"/>
      <c r="J125" s="343">
        <v>65000</v>
      </c>
      <c r="K125" s="346">
        <f>J125-K97-K88</f>
        <v>65000</v>
      </c>
      <c r="L125" s="346">
        <f>K125-L97-L88</f>
        <v>65000</v>
      </c>
      <c r="M125" s="346">
        <f>L125-M97-M88</f>
        <v>65000</v>
      </c>
      <c r="N125" s="346">
        <f>M125-N97-N88</f>
        <v>65000</v>
      </c>
      <c r="O125" s="346">
        <f>N125-O97-O88</f>
        <v>65000</v>
      </c>
      <c r="R125" s="347"/>
    </row>
    <row r="126" spans="1:18" s="39" customFormat="1" ht="15" customHeight="1" outlineLevel="1" thickBot="1">
      <c r="C126" s="336" t="s">
        <v>126</v>
      </c>
      <c r="D126" s="335"/>
      <c r="I126" s="319"/>
      <c r="J126" s="334">
        <f t="shared" ref="J126:O126" si="1">SUM(J122:J125)</f>
        <v>78000</v>
      </c>
      <c r="K126" s="334">
        <f t="shared" si="1"/>
        <v>80475</v>
      </c>
      <c r="L126" s="334">
        <f t="shared" si="1"/>
        <v>92050</v>
      </c>
      <c r="M126" s="334">
        <f t="shared" si="1"/>
        <v>105125</v>
      </c>
      <c r="N126" s="334">
        <f t="shared" si="1"/>
        <v>119500</v>
      </c>
      <c r="O126" s="334">
        <f t="shared" si="1"/>
        <v>135175</v>
      </c>
      <c r="R126" s="347"/>
    </row>
    <row r="127" spans="1:18" s="39" customFormat="1" ht="15" customHeight="1" outlineLevel="1">
      <c r="C127" s="325"/>
      <c r="D127" s="325"/>
      <c r="I127" s="319"/>
      <c r="J127" s="325"/>
      <c r="K127" s="331"/>
      <c r="L127" s="331"/>
      <c r="M127" s="331"/>
      <c r="N127" s="331"/>
      <c r="O127" s="331"/>
      <c r="R127" s="347"/>
    </row>
    <row r="128" spans="1:18" s="39" customFormat="1" ht="15" customHeight="1" outlineLevel="1">
      <c r="C128" s="339"/>
      <c r="D128" s="338"/>
      <c r="I128" s="319"/>
      <c r="J128" s="351"/>
      <c r="K128" s="351"/>
      <c r="L128" s="351"/>
      <c r="M128" s="351"/>
      <c r="N128" s="351"/>
      <c r="O128" s="351"/>
      <c r="R128" s="347"/>
    </row>
    <row r="129" spans="3:18" s="39" customFormat="1" ht="15" customHeight="1" outlineLevel="1">
      <c r="C129" s="325"/>
      <c r="D129" s="325"/>
      <c r="I129" s="319"/>
      <c r="J129" s="325"/>
      <c r="K129" s="331"/>
      <c r="L129" s="331"/>
      <c r="M129" s="331"/>
      <c r="N129" s="331"/>
      <c r="O129" s="331"/>
      <c r="R129" s="347"/>
    </row>
    <row r="130" spans="3:18" s="39" customFormat="1" ht="15" customHeight="1" outlineLevel="1">
      <c r="C130" s="348" t="s">
        <v>125</v>
      </c>
      <c r="D130" s="352"/>
      <c r="I130" s="319"/>
      <c r="J130" s="351"/>
      <c r="K130" s="351"/>
      <c r="L130" s="351"/>
      <c r="M130" s="351"/>
      <c r="N130" s="351"/>
      <c r="O130" s="351"/>
      <c r="R130" s="347"/>
    </row>
    <row r="131" spans="3:18" s="39" customFormat="1" ht="15" customHeight="1" outlineLevel="1">
      <c r="C131" s="345" t="s">
        <v>124</v>
      </c>
      <c r="D131" s="350"/>
      <c r="I131" s="319"/>
      <c r="J131" s="343">
        <v>3000</v>
      </c>
      <c r="K131" s="346">
        <f>J131+K92</f>
        <v>3175</v>
      </c>
      <c r="L131" s="346">
        <f>K131+L92</f>
        <v>3350</v>
      </c>
      <c r="M131" s="346">
        <f>L131+M92</f>
        <v>3525</v>
      </c>
      <c r="N131" s="346">
        <f>M131+N92</f>
        <v>3700</v>
      </c>
      <c r="O131" s="346">
        <f>N131+O92</f>
        <v>3875</v>
      </c>
      <c r="R131" s="341"/>
    </row>
    <row r="132" spans="3:18" s="39" customFormat="1" ht="15" customHeight="1" outlineLevel="1">
      <c r="C132" s="345" t="s">
        <v>123</v>
      </c>
      <c r="D132" s="344"/>
      <c r="I132" s="319"/>
      <c r="J132" s="343">
        <v>7000</v>
      </c>
      <c r="K132" s="346">
        <f t="shared" ref="K132:O133" si="2">J132+K102</f>
        <v>0</v>
      </c>
      <c r="L132" s="346">
        <f t="shared" si="2"/>
        <v>0</v>
      </c>
      <c r="M132" s="346">
        <f t="shared" si="2"/>
        <v>0</v>
      </c>
      <c r="N132" s="346">
        <f t="shared" si="2"/>
        <v>0</v>
      </c>
      <c r="O132" s="346">
        <f t="shared" si="2"/>
        <v>0</v>
      </c>
      <c r="R132" s="347"/>
    </row>
    <row r="133" spans="3:18" s="39" customFormat="1" ht="15" customHeight="1" outlineLevel="1">
      <c r="C133" s="345" t="s">
        <v>122</v>
      </c>
      <c r="D133" s="344"/>
      <c r="I133" s="319"/>
      <c r="J133" s="343">
        <v>20000</v>
      </c>
      <c r="K133" s="346">
        <f t="shared" si="2"/>
        <v>17000</v>
      </c>
      <c r="L133" s="346">
        <f t="shared" si="2"/>
        <v>14000</v>
      </c>
      <c r="M133" s="346">
        <f t="shared" si="2"/>
        <v>11000</v>
      </c>
      <c r="N133" s="346">
        <f t="shared" si="2"/>
        <v>8000</v>
      </c>
      <c r="O133" s="346">
        <f t="shared" si="2"/>
        <v>5000</v>
      </c>
      <c r="R133" s="347"/>
    </row>
    <row r="134" spans="3:18" s="39" customFormat="1" ht="15" customHeight="1" outlineLevel="1">
      <c r="C134" s="345" t="s">
        <v>121</v>
      </c>
      <c r="D134" s="344"/>
      <c r="I134" s="319"/>
      <c r="J134" s="343">
        <v>1000</v>
      </c>
      <c r="K134" s="342">
        <f>J134+K89</f>
        <v>3000</v>
      </c>
      <c r="L134" s="342">
        <f>K134+L89</f>
        <v>5000</v>
      </c>
      <c r="M134" s="342">
        <f>L134+M89</f>
        <v>7000</v>
      </c>
      <c r="N134" s="342">
        <f>M134+N89</f>
        <v>9000</v>
      </c>
      <c r="O134" s="342">
        <f>N134+O89</f>
        <v>11000</v>
      </c>
      <c r="R134" s="347"/>
    </row>
    <row r="135" spans="3:18" s="39" customFormat="1" ht="15" customHeight="1" outlineLevel="1">
      <c r="C135" s="336" t="s">
        <v>120</v>
      </c>
      <c r="D135" s="335"/>
      <c r="I135" s="319"/>
      <c r="J135" s="340">
        <f t="shared" ref="J135:O135" si="3">SUM(J131:J134)</f>
        <v>31000</v>
      </c>
      <c r="K135" s="340">
        <f t="shared" si="3"/>
        <v>23175</v>
      </c>
      <c r="L135" s="340">
        <f t="shared" si="3"/>
        <v>22350</v>
      </c>
      <c r="M135" s="340">
        <f t="shared" si="3"/>
        <v>21525</v>
      </c>
      <c r="N135" s="340">
        <f t="shared" si="3"/>
        <v>20700</v>
      </c>
      <c r="O135" s="340">
        <f t="shared" si="3"/>
        <v>19875</v>
      </c>
      <c r="R135" s="341"/>
    </row>
    <row r="136" spans="3:18" s="39" customFormat="1" ht="15" customHeight="1" outlineLevel="1">
      <c r="C136" s="339"/>
      <c r="D136" s="338"/>
      <c r="I136" s="319"/>
      <c r="J136" s="337"/>
      <c r="K136" s="337"/>
      <c r="L136" s="337"/>
      <c r="M136" s="337"/>
      <c r="N136" s="337"/>
      <c r="O136" s="337"/>
      <c r="R136" s="347"/>
    </row>
    <row r="137" spans="3:18" s="39" customFormat="1" ht="15" customHeight="1" outlineLevel="1">
      <c r="C137" s="331"/>
      <c r="D137" s="349"/>
      <c r="I137" s="319"/>
      <c r="J137" s="331"/>
      <c r="K137" s="331"/>
      <c r="L137" s="331"/>
      <c r="M137" s="331"/>
      <c r="N137" s="331"/>
      <c r="O137" s="331"/>
      <c r="R137" s="347"/>
    </row>
    <row r="138" spans="3:18" s="39" customFormat="1" ht="15" customHeight="1" outlineLevel="1">
      <c r="C138" s="325"/>
      <c r="D138" s="325"/>
      <c r="I138" s="319"/>
      <c r="J138" s="325"/>
      <c r="K138" s="331"/>
      <c r="L138" s="331"/>
      <c r="M138" s="331"/>
      <c r="N138" s="331"/>
      <c r="O138" s="331"/>
      <c r="R138" s="347"/>
    </row>
    <row r="139" spans="3:18" s="39" customFormat="1" ht="15" customHeight="1" outlineLevel="1">
      <c r="C139" s="348" t="s">
        <v>119</v>
      </c>
      <c r="D139" s="338"/>
      <c r="I139" s="319"/>
      <c r="J139" s="337"/>
      <c r="K139" s="337"/>
      <c r="L139" s="337"/>
      <c r="M139" s="337"/>
      <c r="N139" s="337"/>
      <c r="O139" s="337"/>
      <c r="R139" s="347"/>
    </row>
    <row r="140" spans="3:18" s="39" customFormat="1" ht="15" customHeight="1" outlineLevel="1">
      <c r="C140" s="345" t="s">
        <v>118</v>
      </c>
      <c r="D140" s="344"/>
      <c r="I140" s="319"/>
      <c r="J140" s="343">
        <v>42000</v>
      </c>
      <c r="K140" s="346">
        <f>J140+K104</f>
        <v>41500</v>
      </c>
      <c r="L140" s="346">
        <f>K140+L104</f>
        <v>41000</v>
      </c>
      <c r="M140" s="346">
        <f>L140+M104</f>
        <v>40500</v>
      </c>
      <c r="N140" s="346">
        <f>M140+N104</f>
        <v>40000</v>
      </c>
      <c r="O140" s="346">
        <f>N140+O104</f>
        <v>39500</v>
      </c>
      <c r="R140" s="341"/>
    </row>
    <row r="141" spans="3:18" s="39" customFormat="1" ht="15" customHeight="1" outlineLevel="1">
      <c r="C141" s="345" t="s">
        <v>117</v>
      </c>
      <c r="D141" s="344"/>
      <c r="I141" s="319"/>
      <c r="J141" s="343">
        <v>5000</v>
      </c>
      <c r="K141" s="342">
        <f>J141+K87+K105</f>
        <v>15800</v>
      </c>
      <c r="L141" s="342">
        <f>K141+L87+L105</f>
        <v>28700</v>
      </c>
      <c r="M141" s="342">
        <f>L141+M87+M105</f>
        <v>43100</v>
      </c>
      <c r="N141" s="342">
        <f>M141+N87+N105</f>
        <v>58800</v>
      </c>
      <c r="O141" s="342">
        <f>N141+O87+O105</f>
        <v>75800</v>
      </c>
      <c r="R141" s="341"/>
    </row>
    <row r="142" spans="3:18" s="39" customFormat="1" ht="15" customHeight="1" outlineLevel="1">
      <c r="C142" s="336" t="s">
        <v>116</v>
      </c>
      <c r="D142" s="335"/>
      <c r="I142" s="319"/>
      <c r="J142" s="340">
        <f t="shared" ref="J142:O142" si="4">SUM(J140:J141)</f>
        <v>47000</v>
      </c>
      <c r="K142" s="340">
        <f t="shared" si="4"/>
        <v>57300</v>
      </c>
      <c r="L142" s="340">
        <f t="shared" si="4"/>
        <v>69700</v>
      </c>
      <c r="M142" s="340">
        <f t="shared" si="4"/>
        <v>83600</v>
      </c>
      <c r="N142" s="340">
        <f t="shared" si="4"/>
        <v>98800</v>
      </c>
      <c r="O142" s="340">
        <f t="shared" si="4"/>
        <v>115300</v>
      </c>
    </row>
    <row r="143" spans="3:18" s="39" customFormat="1" ht="15" customHeight="1" outlineLevel="1">
      <c r="C143" s="339"/>
      <c r="D143" s="338"/>
      <c r="I143" s="319"/>
      <c r="J143" s="337"/>
      <c r="K143" s="337"/>
      <c r="L143" s="337"/>
      <c r="M143" s="337"/>
      <c r="N143" s="337"/>
      <c r="O143" s="337"/>
    </row>
    <row r="144" spans="3:18" s="39" customFormat="1" ht="15" customHeight="1" outlineLevel="1" thickBot="1">
      <c r="C144" s="336" t="s">
        <v>115</v>
      </c>
      <c r="D144" s="335"/>
      <c r="I144" s="319"/>
      <c r="J144" s="334">
        <f t="shared" ref="J144:O144" si="5">J142+J135</f>
        <v>78000</v>
      </c>
      <c r="K144" s="334">
        <f t="shared" si="5"/>
        <v>80475</v>
      </c>
      <c r="L144" s="334">
        <f t="shared" si="5"/>
        <v>92050</v>
      </c>
      <c r="M144" s="334">
        <f t="shared" si="5"/>
        <v>105125</v>
      </c>
      <c r="N144" s="334">
        <f t="shared" si="5"/>
        <v>119500</v>
      </c>
      <c r="O144" s="334">
        <f t="shared" si="5"/>
        <v>135175</v>
      </c>
    </row>
    <row r="145" spans="1:18" s="39" customFormat="1" ht="15" customHeight="1" outlineLevel="1">
      <c r="C145" s="333"/>
      <c r="D145" s="333"/>
      <c r="I145" s="319"/>
      <c r="J145" s="332"/>
      <c r="K145" s="332"/>
      <c r="L145" s="332"/>
      <c r="M145" s="332"/>
      <c r="N145" s="332"/>
      <c r="O145" s="332"/>
    </row>
    <row r="146" spans="1:18" s="39" customFormat="1" ht="15" customHeight="1" outlineLevel="1">
      <c r="C146" s="325"/>
      <c r="D146" s="325"/>
      <c r="I146" s="319"/>
      <c r="J146" s="331"/>
      <c r="K146" s="331"/>
      <c r="L146" s="331"/>
      <c r="M146" s="331"/>
      <c r="N146" s="331"/>
      <c r="O146" s="331"/>
    </row>
    <row r="147" spans="1:18" s="39" customFormat="1" ht="15" customHeight="1" outlineLevel="1">
      <c r="C147" s="330" t="s">
        <v>114</v>
      </c>
      <c r="D147" s="329"/>
      <c r="I147" s="319"/>
      <c r="J147" s="328">
        <f t="shared" ref="J147:O147" si="6">J126-J144</f>
        <v>0</v>
      </c>
      <c r="K147" s="327">
        <f t="shared" si="6"/>
        <v>0</v>
      </c>
      <c r="L147" s="327">
        <f t="shared" si="6"/>
        <v>0</v>
      </c>
      <c r="M147" s="327">
        <f t="shared" si="6"/>
        <v>0</v>
      </c>
      <c r="N147" s="327">
        <f t="shared" si="6"/>
        <v>0</v>
      </c>
      <c r="O147" s="327">
        <f t="shared" si="6"/>
        <v>0</v>
      </c>
      <c r="P147" s="326"/>
    </row>
    <row r="148" spans="1:18" s="39" customFormat="1" ht="15" customHeight="1" outlineLevel="1">
      <c r="B148" s="325"/>
      <c r="C148" s="325"/>
      <c r="D148" s="325"/>
      <c r="E148" s="325"/>
      <c r="F148" s="325"/>
      <c r="G148" s="325"/>
      <c r="H148" s="325"/>
      <c r="I148" s="319"/>
      <c r="J148" s="324"/>
      <c r="K148" s="323"/>
      <c r="L148" s="323"/>
      <c r="M148" s="323"/>
      <c r="N148" s="323"/>
      <c r="O148" s="323"/>
    </row>
    <row r="149" spans="1:18" s="39" customFormat="1" ht="15" customHeight="1" outlineLevel="1">
      <c r="B149" s="322"/>
      <c r="C149" s="45"/>
      <c r="D149" s="321"/>
      <c r="E149" s="321"/>
      <c r="F149" s="43"/>
      <c r="G149" s="320"/>
      <c r="H149" s="321"/>
      <c r="I149" s="321"/>
      <c r="J149" s="321"/>
      <c r="K149" s="320"/>
      <c r="L149" s="320"/>
      <c r="M149" s="320"/>
      <c r="N149" s="320"/>
      <c r="O149" s="320"/>
      <c r="P149" s="320"/>
    </row>
    <row r="150" spans="1:18" s="39" customFormat="1" ht="15" customHeight="1">
      <c r="B150" s="38"/>
      <c r="C150" s="36"/>
      <c r="D150" s="319"/>
      <c r="E150" s="319"/>
      <c r="F150" s="34"/>
      <c r="H150" s="319"/>
      <c r="I150" s="319"/>
      <c r="J150" s="319"/>
    </row>
    <row r="151" spans="1:18" s="39" customFormat="1" ht="15" customHeight="1">
      <c r="A151" s="39" t="s">
        <v>0</v>
      </c>
      <c r="B151" s="249" t="s">
        <v>113</v>
      </c>
      <c r="C151" s="71"/>
      <c r="D151" s="318"/>
      <c r="E151" s="70"/>
      <c r="F151" s="69"/>
      <c r="G151" s="69"/>
      <c r="H151" s="69"/>
      <c r="I151" s="69"/>
      <c r="J151" s="69"/>
      <c r="K151" s="68"/>
      <c r="L151" s="67"/>
      <c r="M151" s="67"/>
      <c r="N151" s="67"/>
      <c r="O151" s="67"/>
      <c r="P151" s="317"/>
    </row>
    <row r="152" spans="1:18" s="39" customFormat="1" ht="15" customHeight="1" outlineLevel="1">
      <c r="B152" s="37"/>
      <c r="C152" s="36"/>
      <c r="D152" s="316"/>
      <c r="E152" s="35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298"/>
    </row>
    <row r="153" spans="1:18" s="39" customFormat="1" ht="15" customHeight="1" outlineLevel="1">
      <c r="B153" s="86" t="s">
        <v>22</v>
      </c>
      <c r="C153" s="302"/>
      <c r="D153" s="301"/>
      <c r="E153" s="300"/>
      <c r="F153" s="231"/>
      <c r="G153" s="231"/>
      <c r="H153" s="236"/>
      <c r="I153" s="315"/>
      <c r="J153" s="314" t="s">
        <v>40</v>
      </c>
      <c r="K153" s="313" t="s">
        <v>101</v>
      </c>
      <c r="L153" s="312"/>
      <c r="M153" s="312"/>
      <c r="N153" s="312"/>
      <c r="O153" s="312"/>
      <c r="P153" s="311" t="s">
        <v>112</v>
      </c>
      <c r="Q153" s="303"/>
    </row>
    <row r="154" spans="1:18" s="39" customFormat="1" ht="15" customHeight="1" outlineLevel="1">
      <c r="B154" s="86"/>
      <c r="C154" s="236"/>
      <c r="D154" s="306"/>
      <c r="E154" s="231"/>
      <c r="F154" s="236"/>
      <c r="G154" s="236"/>
      <c r="H154" s="236"/>
      <c r="I154" s="310"/>
      <c r="J154" s="309" t="s">
        <v>111</v>
      </c>
      <c r="K154" s="309" t="s">
        <v>111</v>
      </c>
      <c r="L154" s="308" t="s">
        <v>111</v>
      </c>
      <c r="M154" s="308" t="s">
        <v>111</v>
      </c>
      <c r="N154" s="308" t="s">
        <v>111</v>
      </c>
      <c r="O154" s="308" t="s">
        <v>111</v>
      </c>
      <c r="P154" s="307" t="s">
        <v>111</v>
      </c>
      <c r="Q154" s="303"/>
    </row>
    <row r="155" spans="1:18" s="39" customFormat="1" ht="15" customHeight="1" outlineLevel="1" thickBot="1">
      <c r="B155" s="86"/>
      <c r="C155" s="236"/>
      <c r="D155" s="306"/>
      <c r="E155" s="231"/>
      <c r="F155" s="236"/>
      <c r="G155" s="236"/>
      <c r="H155" s="236"/>
      <c r="I155" s="238"/>
      <c r="J155" s="305">
        <f>DATE(G167,1,1)</f>
        <v>44927</v>
      </c>
      <c r="K155" s="305">
        <f>DATE(G167,12,31)</f>
        <v>45291</v>
      </c>
      <c r="L155" s="238">
        <f>EDATE(K155,12)</f>
        <v>45657</v>
      </c>
      <c r="M155" s="238">
        <f>EDATE(L155,12)</f>
        <v>46022</v>
      </c>
      <c r="N155" s="238">
        <f>EDATE(M155,12)</f>
        <v>46387</v>
      </c>
      <c r="O155" s="238">
        <f>EDATE(N155,12)</f>
        <v>46752</v>
      </c>
      <c r="P155" s="304">
        <f>EDATE(O155,12)</f>
        <v>47118</v>
      </c>
      <c r="Q155" s="303"/>
    </row>
    <row r="156" spans="1:18" s="39" customFormat="1" ht="15" customHeight="1" outlineLevel="1">
      <c r="B156" s="237"/>
      <c r="C156" s="302"/>
      <c r="D156" s="301"/>
      <c r="E156" s="300"/>
      <c r="F156" s="231"/>
      <c r="G156" s="231"/>
      <c r="H156" s="231"/>
      <c r="I156" s="231"/>
      <c r="J156" s="299"/>
      <c r="K156" s="299"/>
      <c r="L156" s="299"/>
      <c r="M156" s="299"/>
      <c r="N156" s="299"/>
      <c r="O156" s="299"/>
      <c r="P156" s="299"/>
      <c r="Q156" s="298"/>
    </row>
    <row r="157" spans="1:18" s="39" customFormat="1" ht="15" customHeight="1" outlineLevel="1">
      <c r="B157" s="236"/>
      <c r="C157" s="268" t="s">
        <v>110</v>
      </c>
      <c r="D157" s="297"/>
      <c r="E157" s="231"/>
      <c r="F157" s="260"/>
      <c r="G157" s="231"/>
      <c r="H157" s="260"/>
      <c r="I157" s="260"/>
      <c r="J157" s="260"/>
      <c r="K157" s="260"/>
      <c r="L157" s="260"/>
      <c r="M157" s="260"/>
      <c r="N157" s="260"/>
      <c r="O157" s="260"/>
      <c r="P157" s="260"/>
      <c r="Q157" s="250"/>
    </row>
    <row r="158" spans="1:18" s="39" customFormat="1" ht="15" customHeight="1" outlineLevel="1">
      <c r="B158" s="236"/>
      <c r="C158" s="278" t="s">
        <v>109</v>
      </c>
      <c r="D158" s="293"/>
      <c r="E158" s="231"/>
      <c r="F158" s="260"/>
      <c r="G158" s="231"/>
      <c r="H158" s="231"/>
      <c r="I158" s="231"/>
      <c r="J158" s="231"/>
      <c r="K158" s="223">
        <f>K58</f>
        <v>20000</v>
      </c>
      <c r="L158" s="223">
        <f>L58</f>
        <v>21900</v>
      </c>
      <c r="M158" s="223">
        <f>M58</f>
        <v>23200</v>
      </c>
      <c r="N158" s="223">
        <f>N58</f>
        <v>24300</v>
      </c>
      <c r="O158" s="223">
        <f>O58</f>
        <v>25400</v>
      </c>
      <c r="P158" s="296">
        <f>O158*(1+G168)</f>
        <v>25908</v>
      </c>
    </row>
    <row r="159" spans="1:18" s="39" customFormat="1" ht="15" customHeight="1" outlineLevel="1">
      <c r="B159" s="236"/>
      <c r="C159" s="278" t="s">
        <v>108</v>
      </c>
      <c r="D159" s="293"/>
      <c r="E159" s="231"/>
      <c r="F159" s="260"/>
      <c r="G159" s="231"/>
      <c r="H159" s="231"/>
      <c r="I159" s="231"/>
      <c r="J159" s="231"/>
      <c r="K159" s="223">
        <f>-DCF!K41</f>
        <v>-1100</v>
      </c>
      <c r="L159" s="223">
        <f>-DCF!L41</f>
        <v>-1100</v>
      </c>
      <c r="M159" s="223">
        <f>-DCF!M41</f>
        <v>-1100</v>
      </c>
      <c r="N159" s="223">
        <f>-DCF!N41</f>
        <v>-1100</v>
      </c>
      <c r="O159" s="223">
        <f>-DCF!O41</f>
        <v>-1100</v>
      </c>
      <c r="P159" s="294">
        <f>O159</f>
        <v>-1100</v>
      </c>
      <c r="R159" s="295"/>
    </row>
    <row r="160" spans="1:18" s="39" customFormat="1" ht="15" customHeight="1" outlineLevel="1">
      <c r="B160" s="236"/>
      <c r="C160" s="278" t="s">
        <v>107</v>
      </c>
      <c r="D160" s="293"/>
      <c r="E160" s="231"/>
      <c r="F160" s="260"/>
      <c r="G160" s="231"/>
      <c r="H160" s="231"/>
      <c r="I160" s="231"/>
      <c r="J160" s="231"/>
      <c r="K160" s="223">
        <f>K97</f>
        <v>-4000</v>
      </c>
      <c r="L160" s="223">
        <f>L97</f>
        <v>-4000</v>
      </c>
      <c r="M160" s="223">
        <f>M97</f>
        <v>-4000</v>
      </c>
      <c r="N160" s="223">
        <f>N97</f>
        <v>-4000</v>
      </c>
      <c r="O160" s="223">
        <f>O97</f>
        <v>-4000</v>
      </c>
      <c r="P160" s="294">
        <f>O160</f>
        <v>-4000</v>
      </c>
    </row>
    <row r="161" spans="2:17" s="39" customFormat="1" ht="15" customHeight="1" outlineLevel="1">
      <c r="B161" s="236"/>
      <c r="C161" s="278" t="s">
        <v>106</v>
      </c>
      <c r="D161" s="236"/>
      <c r="E161" s="231"/>
      <c r="F161" s="260"/>
      <c r="G161" s="231"/>
      <c r="H161" s="231"/>
      <c r="I161" s="231"/>
      <c r="J161" s="231"/>
      <c r="K161" s="223">
        <f>SUM(K90:K92)</f>
        <v>5</v>
      </c>
      <c r="L161" s="223">
        <f>SUM(L90:L92)</f>
        <v>5</v>
      </c>
      <c r="M161" s="223">
        <f>SUM(M90:M92)</f>
        <v>5</v>
      </c>
      <c r="N161" s="223">
        <f>SUM(N90:N92)</f>
        <v>5</v>
      </c>
      <c r="O161" s="223">
        <f>SUM(O90:O92)</f>
        <v>5</v>
      </c>
      <c r="P161" s="294">
        <v>0</v>
      </c>
    </row>
    <row r="162" spans="2:17" ht="15" customHeight="1" outlineLevel="1" thickBot="1">
      <c r="B162" s="171"/>
      <c r="C162" s="278" t="s">
        <v>105</v>
      </c>
      <c r="D162" s="293"/>
      <c r="E162" s="231"/>
      <c r="F162" s="260"/>
      <c r="G162" s="231"/>
      <c r="H162" s="231"/>
      <c r="I162" s="231"/>
      <c r="J162" s="231"/>
      <c r="K162" s="292">
        <f t="shared" ref="K162:P162" si="7">SUM(K158:K161)</f>
        <v>14905</v>
      </c>
      <c r="L162" s="292">
        <f t="shared" si="7"/>
        <v>16805</v>
      </c>
      <c r="M162" s="292">
        <f t="shared" si="7"/>
        <v>18105</v>
      </c>
      <c r="N162" s="292">
        <f t="shared" si="7"/>
        <v>19205</v>
      </c>
      <c r="O162" s="292">
        <f t="shared" si="7"/>
        <v>20305</v>
      </c>
      <c r="P162" s="291">
        <f t="shared" si="7"/>
        <v>20808</v>
      </c>
    </row>
    <row r="163" spans="2:17" ht="15" customHeight="1" outlineLevel="1">
      <c r="B163" s="171"/>
      <c r="C163" s="171"/>
      <c r="D163" s="290"/>
      <c r="E163" s="171"/>
      <c r="F163" s="260"/>
      <c r="G163" s="171"/>
      <c r="H163" s="171"/>
      <c r="I163" s="171"/>
      <c r="J163" s="171"/>
      <c r="K163" s="171"/>
      <c r="L163" s="171"/>
      <c r="M163" s="171"/>
      <c r="N163" s="171"/>
      <c r="O163" s="171"/>
      <c r="P163" s="171"/>
    </row>
    <row r="164" spans="2:17" ht="15" customHeight="1" outlineLevel="1">
      <c r="B164" s="171"/>
      <c r="C164" s="171"/>
      <c r="D164" s="290"/>
      <c r="E164" s="171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2:17" s="39" customFormat="1" ht="15" customHeight="1" outlineLevel="1">
      <c r="B165" s="86"/>
      <c r="C165" s="236"/>
      <c r="D165" s="171"/>
      <c r="E165" s="231"/>
      <c r="F165" s="171"/>
      <c r="G165" s="231"/>
      <c r="H165" s="231"/>
      <c r="I165" s="231"/>
      <c r="J165" s="231"/>
      <c r="K165" s="289"/>
      <c r="L165" s="289"/>
      <c r="M165" s="289"/>
      <c r="N165" s="289"/>
      <c r="O165" s="289"/>
      <c r="P165" s="236"/>
    </row>
    <row r="166" spans="2:17" s="39" customFormat="1" ht="15" customHeight="1" outlineLevel="1">
      <c r="B166" s="236"/>
      <c r="C166" s="236"/>
      <c r="D166" s="268" t="s">
        <v>104</v>
      </c>
      <c r="E166" s="171"/>
      <c r="F166" s="171"/>
      <c r="G166" s="171"/>
      <c r="H166" s="231"/>
      <c r="I166" s="231"/>
      <c r="J166" s="231"/>
      <c r="K166" s="268" t="s">
        <v>103</v>
      </c>
      <c r="L166" s="289"/>
      <c r="M166" s="289"/>
      <c r="N166" s="289"/>
      <c r="O166" s="289"/>
      <c r="P166" s="236"/>
    </row>
    <row r="167" spans="2:17" s="39" customFormat="1" ht="15" customHeight="1" outlineLevel="1">
      <c r="B167" s="236"/>
      <c r="C167" s="236"/>
      <c r="D167" s="267" t="s">
        <v>102</v>
      </c>
      <c r="E167" s="245"/>
      <c r="F167" s="245"/>
      <c r="G167" s="288">
        <f>K118</f>
        <v>2023</v>
      </c>
      <c r="H167" s="231"/>
      <c r="I167" s="278" t="s">
        <v>101</v>
      </c>
      <c r="J167" s="231"/>
      <c r="K167" s="287">
        <f>K162</f>
        <v>14905</v>
      </c>
      <c r="L167" s="286">
        <f>L162</f>
        <v>16805</v>
      </c>
      <c r="M167" s="286">
        <f>M162</f>
        <v>18105</v>
      </c>
      <c r="N167" s="286">
        <f>N162</f>
        <v>19205</v>
      </c>
      <c r="O167" s="285">
        <f>O162</f>
        <v>20305</v>
      </c>
      <c r="P167" s="260"/>
      <c r="Q167" s="269"/>
    </row>
    <row r="168" spans="2:17" s="39" customFormat="1" ht="15" customHeight="1" outlineLevel="1">
      <c r="B168" s="236"/>
      <c r="C168" s="236"/>
      <c r="D168" s="265" t="s">
        <v>75</v>
      </c>
      <c r="E168" s="236"/>
      <c r="F168" s="236"/>
      <c r="G168" s="284">
        <v>0.02</v>
      </c>
      <c r="H168" s="231"/>
      <c r="I168" s="278" t="s">
        <v>100</v>
      </c>
      <c r="J168" s="231"/>
      <c r="K168" s="283">
        <v>0</v>
      </c>
      <c r="L168" s="282">
        <v>0</v>
      </c>
      <c r="M168" s="282">
        <v>0</v>
      </c>
      <c r="N168" s="282">
        <v>0</v>
      </c>
      <c r="O168" s="281">
        <f>P162/(G169-G168)</f>
        <v>208080.00000000003</v>
      </c>
      <c r="P168" s="260"/>
      <c r="Q168" s="269"/>
    </row>
    <row r="169" spans="2:17" s="39" customFormat="1" ht="15" customHeight="1" outlineLevel="1">
      <c r="B169" s="236"/>
      <c r="C169" s="236"/>
      <c r="D169" s="262" t="s">
        <v>85</v>
      </c>
      <c r="E169" s="280"/>
      <c r="F169" s="280"/>
      <c r="G169" s="279">
        <v>0.12</v>
      </c>
      <c r="H169" s="231"/>
      <c r="I169" s="278" t="s">
        <v>99</v>
      </c>
      <c r="J169" s="231"/>
      <c r="K169" s="277">
        <f>SUM(K167:K168)</f>
        <v>14905</v>
      </c>
      <c r="L169" s="276">
        <f>SUM(L167:L168)</f>
        <v>16805</v>
      </c>
      <c r="M169" s="276">
        <f>SUM(M167:M168)</f>
        <v>18105</v>
      </c>
      <c r="N169" s="276">
        <f>SUM(N167:N168)</f>
        <v>19205</v>
      </c>
      <c r="O169" s="275">
        <f>SUM(O167:O168)</f>
        <v>228385.00000000003</v>
      </c>
      <c r="P169" s="260"/>
      <c r="Q169" s="269"/>
    </row>
    <row r="170" spans="2:17" s="39" customFormat="1" ht="15" customHeight="1" outlineLevel="1">
      <c r="B170" s="236"/>
      <c r="C170" s="236"/>
      <c r="D170" s="231"/>
      <c r="E170" s="231"/>
      <c r="F170" s="259"/>
      <c r="G170" s="259"/>
      <c r="H170" s="231"/>
      <c r="I170" s="231"/>
      <c r="J170" s="231"/>
      <c r="K170" s="259"/>
      <c r="L170" s="259"/>
      <c r="M170" s="259"/>
      <c r="N170" s="259"/>
      <c r="O170" s="171"/>
      <c r="P170" s="171"/>
      <c r="Q170" s="269"/>
    </row>
    <row r="171" spans="2:17" s="39" customFormat="1" ht="15" customHeight="1" outlineLevel="1">
      <c r="B171" s="236"/>
      <c r="C171" s="236"/>
      <c r="D171" s="231"/>
      <c r="E171" s="231"/>
      <c r="F171" s="259"/>
      <c r="G171" s="259"/>
      <c r="H171" s="231"/>
      <c r="I171" s="231"/>
      <c r="J171" s="231"/>
      <c r="K171" s="259"/>
      <c r="L171" s="259"/>
      <c r="M171" s="259"/>
      <c r="N171" s="259"/>
      <c r="O171" s="171"/>
      <c r="P171" s="171"/>
      <c r="Q171" s="269"/>
    </row>
    <row r="172" spans="2:17" s="39" customFormat="1" ht="15" customHeight="1" outlineLevel="1">
      <c r="B172" s="236"/>
      <c r="C172" s="236"/>
      <c r="D172" s="231"/>
      <c r="E172" s="231"/>
      <c r="F172" s="259"/>
      <c r="G172" s="259"/>
      <c r="H172" s="231"/>
      <c r="I172" s="231"/>
      <c r="J172" s="231"/>
      <c r="K172" s="259"/>
      <c r="L172" s="259"/>
      <c r="M172" s="259"/>
      <c r="N172" s="259"/>
      <c r="O172" s="171"/>
      <c r="P172" s="171"/>
      <c r="Q172" s="269"/>
    </row>
    <row r="173" spans="2:17" ht="15" customHeight="1" outlineLevel="1">
      <c r="B173" s="171"/>
      <c r="C173" s="171"/>
      <c r="D173" s="268" t="s">
        <v>81</v>
      </c>
      <c r="E173" s="171"/>
      <c r="F173" s="171"/>
      <c r="G173" s="171"/>
      <c r="H173" s="171"/>
      <c r="I173" s="171"/>
      <c r="J173" s="171"/>
      <c r="K173" s="268" t="s">
        <v>77</v>
      </c>
      <c r="L173" s="171"/>
      <c r="M173" s="171"/>
      <c r="N173" s="171"/>
      <c r="O173" s="171"/>
      <c r="P173" s="171"/>
    </row>
    <row r="174" spans="2:17" ht="15" customHeight="1" outlineLevel="1">
      <c r="B174" s="171"/>
      <c r="C174" s="171"/>
      <c r="D174" s="267" t="s">
        <v>98</v>
      </c>
      <c r="E174" s="241"/>
      <c r="F174" s="274">
        <f>NPV($G$169,K167:O167)</f>
        <v>63318.387214323353</v>
      </c>
      <c r="G174" s="273">
        <f>F174/$F$176</f>
        <v>0.34907595411656528</v>
      </c>
      <c r="H174" s="171"/>
      <c r="I174" s="171"/>
      <c r="J174" s="171"/>
      <c r="K174" s="267" t="s">
        <v>73</v>
      </c>
      <c r="L174" s="241"/>
      <c r="M174" s="241"/>
      <c r="N174" s="239">
        <f>G183</f>
        <v>159388.56735224949</v>
      </c>
      <c r="O174" s="171"/>
      <c r="P174" s="171"/>
    </row>
    <row r="175" spans="2:17" ht="15" customHeight="1" outlineLevel="1">
      <c r="B175" s="171"/>
      <c r="C175" s="171"/>
      <c r="D175" s="265" t="s">
        <v>97</v>
      </c>
      <c r="E175" s="171"/>
      <c r="F175" s="271">
        <f>NPV($G$169,K168:O168)</f>
        <v>118070.18013792613</v>
      </c>
      <c r="G175" s="270">
        <f>F175/$F$176</f>
        <v>0.65092404588343467</v>
      </c>
      <c r="H175" s="171"/>
      <c r="I175" s="171"/>
      <c r="J175" s="171"/>
      <c r="K175" s="265" t="s">
        <v>87</v>
      </c>
      <c r="L175" s="171"/>
      <c r="M175" s="264" t="s">
        <v>86</v>
      </c>
      <c r="N175" s="272">
        <v>34200</v>
      </c>
      <c r="O175" s="171"/>
      <c r="P175" s="171"/>
    </row>
    <row r="176" spans="2:17" ht="15" customHeight="1" outlineLevel="1">
      <c r="B176" s="171"/>
      <c r="C176" s="171"/>
      <c r="D176" s="262" t="s">
        <v>79</v>
      </c>
      <c r="E176" s="227"/>
      <c r="F176" s="271">
        <f>SUM(F174:F175)</f>
        <v>181388.56735224949</v>
      </c>
      <c r="G176" s="270">
        <f>F176/$F$176</f>
        <v>1</v>
      </c>
      <c r="H176" s="171"/>
      <c r="I176" s="171"/>
      <c r="J176" s="171"/>
      <c r="K176" s="262" t="s">
        <v>73</v>
      </c>
      <c r="L176" s="227"/>
      <c r="M176" s="233" t="s">
        <v>94</v>
      </c>
      <c r="N176" s="232">
        <f>N174/N175</f>
        <v>4.6604844255043707</v>
      </c>
      <c r="O176" s="171"/>
      <c r="P176" s="171"/>
    </row>
    <row r="177" spans="2:17" s="39" customFormat="1" ht="15" customHeight="1" outlineLevel="1">
      <c r="B177" s="236"/>
      <c r="C177" s="236"/>
      <c r="D177" s="231"/>
      <c r="E177" s="231"/>
      <c r="F177" s="259"/>
      <c r="G177" s="259"/>
      <c r="H177" s="231"/>
      <c r="I177" s="231"/>
      <c r="J177" s="231"/>
      <c r="K177" s="259"/>
      <c r="L177" s="259"/>
      <c r="M177" s="259"/>
      <c r="N177" s="259"/>
      <c r="O177" s="171"/>
      <c r="P177" s="171"/>
      <c r="Q177" s="269"/>
    </row>
    <row r="178" spans="2:17" s="39" customFormat="1" ht="15" customHeight="1" outlineLevel="1">
      <c r="B178" s="236"/>
      <c r="C178" s="236"/>
      <c r="D178" s="231"/>
      <c r="E178" s="231"/>
      <c r="F178" s="259"/>
      <c r="G178" s="259"/>
      <c r="H178" s="231"/>
      <c r="I178" s="231"/>
      <c r="J178" s="231"/>
      <c r="K178" s="259"/>
      <c r="L178" s="259"/>
      <c r="M178" s="259"/>
      <c r="N178" s="259"/>
      <c r="O178" s="171"/>
      <c r="P178" s="171"/>
      <c r="Q178" s="269"/>
    </row>
    <row r="179" spans="2:17" s="39" customFormat="1" ht="15" customHeight="1" outlineLevel="1">
      <c r="B179" s="236"/>
      <c r="C179" s="236"/>
      <c r="D179" s="231"/>
      <c r="E179" s="231"/>
      <c r="F179" s="259"/>
      <c r="G179" s="259"/>
      <c r="H179" s="231"/>
      <c r="I179" s="231"/>
      <c r="J179" s="231"/>
      <c r="K179" s="259"/>
      <c r="L179" s="259"/>
      <c r="M179" s="259"/>
      <c r="N179" s="259"/>
      <c r="O179" s="171"/>
      <c r="P179" s="171"/>
      <c r="Q179" s="269"/>
    </row>
    <row r="180" spans="2:17" ht="15" customHeight="1" outlineLevel="1">
      <c r="B180" s="171"/>
      <c r="C180" s="171"/>
      <c r="D180" s="268" t="s">
        <v>80</v>
      </c>
      <c r="E180" s="260"/>
      <c r="F180" s="171"/>
      <c r="G180" s="171"/>
      <c r="H180" s="171"/>
      <c r="I180" s="171"/>
      <c r="J180" s="171"/>
      <c r="K180" s="268" t="s">
        <v>96</v>
      </c>
      <c r="L180" s="260"/>
      <c r="M180" s="171"/>
      <c r="N180" s="171"/>
      <c r="O180" s="171"/>
      <c r="P180" s="171"/>
    </row>
    <row r="181" spans="2:17" ht="15" customHeight="1" outlineLevel="1">
      <c r="B181" s="171"/>
      <c r="C181" s="171"/>
      <c r="D181" s="267" t="s">
        <v>79</v>
      </c>
      <c r="E181" s="241"/>
      <c r="F181" s="241"/>
      <c r="G181" s="239">
        <f>F176</f>
        <v>181388.56735224949</v>
      </c>
      <c r="H181" s="171"/>
      <c r="I181" s="171"/>
      <c r="J181" s="171"/>
      <c r="K181" s="267" t="s">
        <v>73</v>
      </c>
      <c r="L181" s="241"/>
      <c r="M181" s="240" t="s">
        <v>94</v>
      </c>
      <c r="N181" s="266">
        <f>N176</f>
        <v>4.6604844255043707</v>
      </c>
      <c r="O181" s="171"/>
      <c r="P181" s="171"/>
    </row>
    <row r="182" spans="2:17" ht="15" customHeight="1" outlineLevel="1">
      <c r="B182" s="171"/>
      <c r="C182" s="171"/>
      <c r="D182" s="265" t="s">
        <v>95</v>
      </c>
      <c r="E182" s="171"/>
      <c r="F182" s="171"/>
      <c r="G182" s="226">
        <f>-(J133+J132-J122)</f>
        <v>-22000</v>
      </c>
      <c r="H182" s="171"/>
      <c r="I182" s="171"/>
      <c r="J182" s="171"/>
      <c r="K182" s="265" t="s">
        <v>84</v>
      </c>
      <c r="L182" s="171"/>
      <c r="M182" s="264" t="s">
        <v>94</v>
      </c>
      <c r="N182" s="263">
        <v>2.71</v>
      </c>
      <c r="O182" s="171"/>
      <c r="P182" s="171"/>
    </row>
    <row r="183" spans="2:17" ht="15" customHeight="1" outlineLevel="1">
      <c r="B183" s="171"/>
      <c r="C183" s="171"/>
      <c r="D183" s="262" t="s">
        <v>73</v>
      </c>
      <c r="E183" s="227"/>
      <c r="F183" s="227"/>
      <c r="G183" s="226">
        <f>SUM(G181:G182)</f>
        <v>159388.56735224949</v>
      </c>
      <c r="H183" s="171"/>
      <c r="I183" s="171"/>
      <c r="J183" s="171"/>
      <c r="K183" s="262" t="s">
        <v>93</v>
      </c>
      <c r="L183" s="227"/>
      <c r="M183" s="227"/>
      <c r="N183" s="261">
        <f>N181/N182-1</f>
        <v>0.71973595037061644</v>
      </c>
      <c r="O183" s="171"/>
      <c r="P183" s="171"/>
    </row>
    <row r="184" spans="2:17" ht="15" customHeight="1" outlineLevel="1">
      <c r="B184" s="171"/>
      <c r="C184" s="260"/>
      <c r="D184" s="171"/>
      <c r="E184" s="171"/>
      <c r="F184" s="171"/>
      <c r="G184" s="171"/>
      <c r="H184" s="171"/>
      <c r="I184" s="171"/>
      <c r="J184" s="171"/>
      <c r="K184" s="171"/>
      <c r="L184" s="259"/>
      <c r="M184" s="259"/>
      <c r="N184" s="259"/>
      <c r="O184" s="171"/>
      <c r="P184" s="171"/>
    </row>
    <row r="185" spans="2:17" ht="15" customHeight="1" outlineLevel="1">
      <c r="B185" s="171"/>
      <c r="C185" s="260"/>
      <c r="D185" s="171"/>
      <c r="E185" s="171"/>
      <c r="F185" s="171"/>
      <c r="G185" s="171"/>
      <c r="H185" s="171"/>
      <c r="I185" s="171"/>
      <c r="J185" s="171"/>
      <c r="K185" s="171"/>
      <c r="L185" s="259"/>
      <c r="M185" s="259"/>
      <c r="N185" s="259"/>
      <c r="O185" s="171"/>
      <c r="P185" s="171"/>
    </row>
    <row r="186" spans="2:17" ht="15" customHeight="1" outlineLevel="1">
      <c r="B186" s="171"/>
      <c r="C186" s="260"/>
      <c r="D186" s="171"/>
      <c r="E186" s="171"/>
      <c r="F186" s="171"/>
      <c r="G186" s="171"/>
      <c r="H186" s="171"/>
      <c r="I186" s="171"/>
      <c r="J186" s="171"/>
      <c r="K186" s="171"/>
      <c r="L186" s="259"/>
      <c r="M186" s="259"/>
      <c r="N186" s="224" t="s">
        <v>92</v>
      </c>
      <c r="O186" s="171"/>
      <c r="P186" s="171"/>
    </row>
    <row r="187" spans="2:17" ht="15" customHeight="1" outlineLevel="1">
      <c r="B187" s="171"/>
      <c r="C187" s="260"/>
      <c r="D187" s="171"/>
      <c r="E187" s="171"/>
      <c r="F187" s="171"/>
      <c r="G187" s="171"/>
      <c r="H187" s="171"/>
      <c r="I187" s="171"/>
      <c r="J187" s="171"/>
      <c r="K187" s="171"/>
      <c r="L187" s="259"/>
      <c r="M187" s="259"/>
      <c r="N187" s="258" t="s">
        <v>91</v>
      </c>
      <c r="O187" s="171"/>
      <c r="P187" s="171"/>
    </row>
    <row r="188" spans="2:17" ht="15" customHeight="1" outlineLevel="1"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1"/>
      <c r="M188" s="171"/>
      <c r="N188" s="257" t="s">
        <v>90</v>
      </c>
      <c r="O188" s="171"/>
      <c r="P188" s="171"/>
    </row>
    <row r="189" spans="2:17" ht="15" customHeight="1" outlineLevel="1">
      <c r="B189" s="171"/>
      <c r="C189" s="171"/>
      <c r="D189" s="171"/>
      <c r="E189" s="171"/>
      <c r="F189" s="171"/>
      <c r="G189" s="171"/>
      <c r="H189" s="171"/>
      <c r="I189" s="171"/>
      <c r="J189" s="171"/>
      <c r="K189" s="171"/>
      <c r="L189" s="171"/>
      <c r="M189" s="171"/>
      <c r="N189" s="256" t="s">
        <v>89</v>
      </c>
      <c r="O189" s="171"/>
      <c r="P189" s="171"/>
    </row>
    <row r="190" spans="2:17" ht="15" customHeight="1" outlineLevel="1">
      <c r="C190" s="171"/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</row>
    <row r="191" spans="2:17" s="79" customFormat="1" ht="15" customHeight="1" outlineLevel="1">
      <c r="B191" s="255"/>
      <c r="C191" s="254"/>
      <c r="D191" s="253"/>
      <c r="E191" s="252"/>
      <c r="F191" s="251"/>
      <c r="G191" s="251"/>
      <c r="H191" s="251"/>
      <c r="I191" s="251"/>
      <c r="J191" s="251"/>
      <c r="K191" s="251"/>
      <c r="L191" s="251"/>
      <c r="M191" s="251"/>
      <c r="N191" s="251"/>
      <c r="O191" s="251"/>
      <c r="P191" s="251"/>
      <c r="Q191" s="250"/>
    </row>
    <row r="192" spans="2:17" ht="15" customHeight="1">
      <c r="C192" s="171"/>
      <c r="D192" s="171"/>
      <c r="E192" s="171"/>
      <c r="F192" s="171"/>
      <c r="G192" s="171"/>
      <c r="H192" s="171"/>
      <c r="I192" s="171"/>
      <c r="J192" s="171"/>
      <c r="K192" s="171"/>
      <c r="L192" s="171"/>
      <c r="M192" s="171"/>
      <c r="N192" s="171"/>
      <c r="O192" s="171"/>
    </row>
    <row r="193" spans="1:21" ht="15" customHeight="1">
      <c r="A193" s="33" t="s">
        <v>0</v>
      </c>
      <c r="B193" s="249" t="s">
        <v>88</v>
      </c>
      <c r="C193" s="71"/>
      <c r="D193" s="248"/>
      <c r="E193" s="248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39"/>
    </row>
    <row r="194" spans="1:21" ht="15" customHeight="1" outlineLevel="1">
      <c r="B194" s="247"/>
      <c r="C194" s="36"/>
      <c r="D194" s="35"/>
      <c r="E194" s="35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246"/>
      <c r="Q194" s="39"/>
    </row>
    <row r="195" spans="1:21" ht="15" customHeight="1" outlineLevel="1">
      <c r="B195" s="86"/>
      <c r="C195" s="236"/>
      <c r="D195" s="242" t="s">
        <v>75</v>
      </c>
      <c r="E195" s="245"/>
      <c r="F195" s="244"/>
      <c r="G195" s="243">
        <f>G168</f>
        <v>0.02</v>
      </c>
      <c r="H195" s="236"/>
      <c r="I195" s="236"/>
      <c r="J195" s="238"/>
      <c r="K195" s="238"/>
      <c r="L195" s="242" t="s">
        <v>87</v>
      </c>
      <c r="M195" s="241"/>
      <c r="N195" s="240" t="s">
        <v>86</v>
      </c>
      <c r="O195" s="239">
        <f>N175</f>
        <v>34200</v>
      </c>
      <c r="P195" s="238"/>
      <c r="Q195" s="238"/>
    </row>
    <row r="196" spans="1:21" ht="15" customHeight="1" outlineLevel="1">
      <c r="B196" s="237"/>
      <c r="C196" s="236"/>
      <c r="D196" s="230" t="s">
        <v>85</v>
      </c>
      <c r="E196" s="236"/>
      <c r="F196" s="235"/>
      <c r="G196" s="234">
        <f>G169</f>
        <v>0.12</v>
      </c>
      <c r="H196" s="231"/>
      <c r="I196" s="231"/>
      <c r="J196" s="231"/>
      <c r="K196" s="231"/>
      <c r="L196" s="228" t="s">
        <v>84</v>
      </c>
      <c r="M196" s="227"/>
      <c r="N196" s="233" t="s">
        <v>83</v>
      </c>
      <c r="O196" s="232">
        <f>N182</f>
        <v>2.71</v>
      </c>
      <c r="P196" s="231"/>
      <c r="Q196" s="231"/>
      <c r="S196" s="12"/>
    </row>
    <row r="197" spans="1:21" ht="15" customHeight="1" outlineLevel="1">
      <c r="B197" s="171"/>
      <c r="C197" s="171"/>
      <c r="D197" s="230" t="s">
        <v>79</v>
      </c>
      <c r="E197" s="171"/>
      <c r="F197" s="171"/>
      <c r="G197" s="229">
        <f>F176</f>
        <v>181388.56735224949</v>
      </c>
      <c r="H197" s="171"/>
      <c r="I197" s="171"/>
      <c r="J197" s="171"/>
      <c r="K197" s="171"/>
      <c r="L197" s="171"/>
      <c r="M197" s="171"/>
      <c r="N197" s="171"/>
      <c r="O197" s="171"/>
      <c r="P197" s="171"/>
      <c r="Q197" s="171"/>
    </row>
    <row r="198" spans="1:21" ht="15" customHeight="1" outlineLevel="1">
      <c r="B198" s="171"/>
      <c r="C198" s="171"/>
      <c r="D198" s="228" t="s">
        <v>82</v>
      </c>
      <c r="E198" s="227"/>
      <c r="F198" s="227"/>
      <c r="G198" s="226">
        <f>-G182</f>
        <v>22000</v>
      </c>
      <c r="H198" s="171"/>
      <c r="I198" s="171"/>
      <c r="J198" s="171"/>
      <c r="K198" s="171"/>
      <c r="L198" s="171"/>
      <c r="M198" s="171"/>
      <c r="N198" s="171"/>
      <c r="O198" s="224"/>
      <c r="P198" s="223"/>
      <c r="Q198" s="171"/>
    </row>
    <row r="199" spans="1:21" ht="15" customHeight="1" outlineLevel="1">
      <c r="B199" s="171"/>
      <c r="C199" s="171"/>
      <c r="D199" s="225"/>
      <c r="E199" s="171"/>
      <c r="F199" s="171"/>
      <c r="G199" s="223"/>
      <c r="H199" s="171"/>
      <c r="I199" s="171"/>
      <c r="J199" s="171"/>
      <c r="K199" s="171"/>
      <c r="L199" s="171"/>
      <c r="M199" s="171"/>
      <c r="N199" s="171"/>
      <c r="O199" s="224"/>
      <c r="P199" s="223"/>
      <c r="Q199" s="171"/>
    </row>
    <row r="200" spans="1:21" ht="15" customHeight="1" outlineLevel="1">
      <c r="B200" s="171"/>
      <c r="C200" s="171"/>
      <c r="D200" s="225"/>
      <c r="E200" s="171"/>
      <c r="F200" s="171"/>
      <c r="G200" s="223"/>
      <c r="H200" s="171"/>
      <c r="I200" s="171"/>
      <c r="J200" s="171"/>
      <c r="K200" s="171"/>
      <c r="L200" s="171"/>
      <c r="M200" s="171"/>
      <c r="N200" s="171"/>
      <c r="O200" s="224"/>
      <c r="P200" s="223"/>
      <c r="Q200" s="171"/>
    </row>
    <row r="201" spans="1:21" ht="15" customHeight="1" outlineLevel="1">
      <c r="B201" s="171"/>
      <c r="C201" s="171"/>
      <c r="D201" s="171"/>
      <c r="E201" s="171"/>
      <c r="F201" s="171"/>
      <c r="G201" s="171"/>
      <c r="H201" s="171"/>
      <c r="I201" s="171"/>
      <c r="J201" s="171"/>
      <c r="K201" s="171"/>
      <c r="L201" s="171"/>
      <c r="M201" s="171"/>
      <c r="N201" s="171"/>
      <c r="O201" s="171"/>
      <c r="P201" s="223"/>
      <c r="Q201" s="171"/>
    </row>
    <row r="202" spans="1:21" ht="15" customHeight="1" outlineLevel="1">
      <c r="A202" s="200"/>
      <c r="B202" s="196"/>
      <c r="C202" s="196"/>
      <c r="D202" s="203" t="s">
        <v>81</v>
      </c>
      <c r="E202" s="197"/>
      <c r="F202" s="197"/>
      <c r="G202" s="197"/>
      <c r="H202" s="197"/>
      <c r="I202" s="196"/>
      <c r="J202" s="196"/>
      <c r="K202" s="196"/>
      <c r="L202" s="203" t="s">
        <v>80</v>
      </c>
      <c r="M202" s="197"/>
      <c r="N202" s="197"/>
      <c r="O202" s="197"/>
      <c r="P202" s="197"/>
      <c r="Q202" s="171"/>
    </row>
    <row r="203" spans="1:21" ht="15" customHeight="1" outlineLevel="1">
      <c r="B203" s="171"/>
      <c r="C203" s="171"/>
      <c r="D203" s="201"/>
      <c r="E203" s="201"/>
      <c r="F203" s="201"/>
      <c r="G203" s="201"/>
      <c r="H203" s="201"/>
      <c r="I203" s="171"/>
      <c r="J203" s="171"/>
      <c r="K203" s="171"/>
      <c r="L203" s="201"/>
      <c r="M203" s="201"/>
      <c r="N203" s="201"/>
      <c r="O203" s="201"/>
      <c r="P203" s="201"/>
      <c r="Q203" s="171"/>
    </row>
    <row r="204" spans="1:21" ht="15" customHeight="1" outlineLevel="1">
      <c r="A204" s="200"/>
      <c r="B204" s="196"/>
      <c r="C204" s="222"/>
      <c r="D204" s="198" t="s">
        <v>75</v>
      </c>
      <c r="E204" s="197"/>
      <c r="F204" s="197"/>
      <c r="G204" s="197"/>
      <c r="H204" s="197"/>
      <c r="I204" s="196"/>
      <c r="J204" s="196"/>
      <c r="K204" s="196"/>
      <c r="L204" s="198" t="s">
        <v>75</v>
      </c>
      <c r="M204" s="197"/>
      <c r="N204" s="197"/>
      <c r="O204" s="197"/>
      <c r="P204" s="197"/>
      <c r="Q204" s="196"/>
    </row>
    <row r="205" spans="1:21" ht="15" customHeight="1" outlineLevel="1">
      <c r="B205" s="171"/>
      <c r="C205" s="221">
        <f>F176</f>
        <v>181388.56735224949</v>
      </c>
      <c r="D205" s="177">
        <f>E205-0.005</f>
        <v>9.9999999999999985E-3</v>
      </c>
      <c r="E205" s="177">
        <f>F205-0.005</f>
        <v>1.4999999999999999E-2</v>
      </c>
      <c r="F205" s="217">
        <v>0.02</v>
      </c>
      <c r="G205" s="177">
        <f>F205+0.005</f>
        <v>2.5000000000000001E-2</v>
      </c>
      <c r="H205" s="177">
        <f>G205+0.005</f>
        <v>3.0000000000000002E-2</v>
      </c>
      <c r="I205" s="177"/>
      <c r="J205" s="171"/>
      <c r="K205" s="83"/>
      <c r="L205" s="177">
        <f>D205</f>
        <v>9.9999999999999985E-3</v>
      </c>
      <c r="M205" s="177">
        <f>E205</f>
        <v>1.4999999999999999E-2</v>
      </c>
      <c r="N205" s="177">
        <f>F205</f>
        <v>0.02</v>
      </c>
      <c r="O205" s="177">
        <f>G205</f>
        <v>2.5000000000000001E-2</v>
      </c>
      <c r="P205" s="177">
        <f>H205</f>
        <v>3.0000000000000002E-2</v>
      </c>
      <c r="Q205" s="171"/>
    </row>
    <row r="206" spans="1:21" ht="15" customHeight="1" outlineLevel="1">
      <c r="B206" s="470" t="s">
        <v>74</v>
      </c>
      <c r="C206" s="177">
        <f>C207-0.01</f>
        <v>0.1</v>
      </c>
      <c r="D206" s="219">
        <f t="dataTable" ref="D206:H210" dt2D="1" dtr="1" r1="G168" r2="G169"/>
        <v>208570.6970324789</v>
      </c>
      <c r="E206" s="218">
        <v>217839.87547605476</v>
      </c>
      <c r="F206" s="218">
        <v>228267.70122507768</v>
      </c>
      <c r="G206" s="218">
        <v>240085.90374063689</v>
      </c>
      <c r="H206" s="220">
        <v>253592.42090127603</v>
      </c>
      <c r="I206" s="207"/>
      <c r="J206" s="471" t="s">
        <v>74</v>
      </c>
      <c r="K206" s="177">
        <f>C206</f>
        <v>0.1</v>
      </c>
      <c r="L206" s="219">
        <f t="shared" ref="L206:P210" si="8">D206-$G$198</f>
        <v>186570.6970324789</v>
      </c>
      <c r="M206" s="218">
        <f t="shared" si="8"/>
        <v>195839.87547605476</v>
      </c>
      <c r="N206" s="218">
        <f t="shared" si="8"/>
        <v>206267.70122507768</v>
      </c>
      <c r="O206" s="218">
        <f t="shared" si="8"/>
        <v>218085.90374063689</v>
      </c>
      <c r="P206" s="218">
        <f t="shared" si="8"/>
        <v>231592.42090127603</v>
      </c>
      <c r="Q206" s="174"/>
    </row>
    <row r="207" spans="1:21" ht="15" customHeight="1" outlineLevel="1">
      <c r="B207" s="470"/>
      <c r="C207" s="177">
        <f>C208-0.01</f>
        <v>0.11</v>
      </c>
      <c r="D207" s="207">
        <v>186984.40642088786</v>
      </c>
      <c r="E207" s="209">
        <v>194197.6511420375</v>
      </c>
      <c r="F207" s="206">
        <v>202212.36749887047</v>
      </c>
      <c r="G207" s="209">
        <v>211169.99166238966</v>
      </c>
      <c r="H207" s="208">
        <v>221247.31884634873</v>
      </c>
      <c r="I207" s="207"/>
      <c r="J207" s="471"/>
      <c r="K207" s="177">
        <f>C207</f>
        <v>0.11</v>
      </c>
      <c r="L207" s="207">
        <f t="shared" si="8"/>
        <v>164984.40642088786</v>
      </c>
      <c r="M207" s="209">
        <f t="shared" si="8"/>
        <v>172197.6511420375</v>
      </c>
      <c r="N207" s="206">
        <f t="shared" si="8"/>
        <v>180212.36749887047</v>
      </c>
      <c r="O207" s="209">
        <f t="shared" si="8"/>
        <v>189169.99166238966</v>
      </c>
      <c r="P207" s="206">
        <f t="shared" si="8"/>
        <v>199247.31884634873</v>
      </c>
      <c r="Q207" s="174"/>
    </row>
    <row r="208" spans="1:21" ht="15" customHeight="1" outlineLevel="1">
      <c r="B208" s="470"/>
      <c r="C208" s="217">
        <v>0.12</v>
      </c>
      <c r="D208" s="207">
        <v>169344.67441832414</v>
      </c>
      <c r="E208" s="206">
        <v>175079.86152971713</v>
      </c>
      <c r="F208" s="216">
        <v>181388.56735224949</v>
      </c>
      <c r="G208" s="215">
        <v>188361.34747189042</v>
      </c>
      <c r="H208" s="208">
        <v>196108.8809381582</v>
      </c>
      <c r="I208" s="207"/>
      <c r="J208" s="471"/>
      <c r="K208" s="177">
        <f>C208</f>
        <v>0.12</v>
      </c>
      <c r="L208" s="207">
        <f t="shared" si="8"/>
        <v>147344.67441832414</v>
      </c>
      <c r="M208" s="206">
        <f t="shared" si="8"/>
        <v>153079.86152971713</v>
      </c>
      <c r="N208" s="214">
        <f t="shared" si="8"/>
        <v>159388.56735224949</v>
      </c>
      <c r="O208" s="206">
        <f t="shared" si="8"/>
        <v>166361.34747189042</v>
      </c>
      <c r="P208" s="206">
        <f t="shared" si="8"/>
        <v>174108.8809381582</v>
      </c>
      <c r="Q208" s="174"/>
      <c r="S208" s="213" t="s">
        <v>79</v>
      </c>
      <c r="T208" s="212">
        <f>F208/1000</f>
        <v>181.38856735224948</v>
      </c>
      <c r="U208" s="211" t="s">
        <v>78</v>
      </c>
    </row>
    <row r="209" spans="1:21" ht="15" customHeight="1" outlineLevel="1">
      <c r="B209" s="470"/>
      <c r="C209" s="177">
        <f>C208+0.01</f>
        <v>0.13</v>
      </c>
      <c r="D209" s="207">
        <v>154663.97639218342</v>
      </c>
      <c r="E209" s="209">
        <v>159305.36045358161</v>
      </c>
      <c r="F209" s="210">
        <v>164368.68852056144</v>
      </c>
      <c r="G209" s="209">
        <v>169914.23830820603</v>
      </c>
      <c r="H209" s="208">
        <v>176014.34307461508</v>
      </c>
      <c r="I209" s="207"/>
      <c r="J209" s="471"/>
      <c r="K209" s="177">
        <f>C209</f>
        <v>0.13</v>
      </c>
      <c r="L209" s="207">
        <f t="shared" si="8"/>
        <v>132663.97639218342</v>
      </c>
      <c r="M209" s="209">
        <f t="shared" si="8"/>
        <v>137305.36045358161</v>
      </c>
      <c r="N209" s="206">
        <f t="shared" si="8"/>
        <v>142368.68852056144</v>
      </c>
      <c r="O209" s="209">
        <f t="shared" si="8"/>
        <v>147914.23830820603</v>
      </c>
      <c r="P209" s="206">
        <f t="shared" si="8"/>
        <v>154014.34307461508</v>
      </c>
      <c r="Q209" s="174"/>
      <c r="S209" s="145"/>
      <c r="T209" s="145"/>
      <c r="U209" s="145"/>
    </row>
    <row r="210" spans="1:21" ht="15" customHeight="1" outlineLevel="1">
      <c r="B210" s="470"/>
      <c r="C210" s="177">
        <f>C209+0.01</f>
        <v>0.14000000000000001</v>
      </c>
      <c r="D210" s="207">
        <v>142258.68595586898</v>
      </c>
      <c r="E210" s="206">
        <v>146071.0117580129</v>
      </c>
      <c r="F210" s="208">
        <v>150201.03137700216</v>
      </c>
      <c r="G210" s="206">
        <v>154690.18313677306</v>
      </c>
      <c r="H210" s="208">
        <v>159587.43960197771</v>
      </c>
      <c r="I210" s="207"/>
      <c r="J210" s="471"/>
      <c r="K210" s="177">
        <f>C210</f>
        <v>0.14000000000000001</v>
      </c>
      <c r="L210" s="207">
        <f t="shared" si="8"/>
        <v>120258.68595586898</v>
      </c>
      <c r="M210" s="206">
        <f t="shared" si="8"/>
        <v>124071.0117580129</v>
      </c>
      <c r="N210" s="206">
        <f t="shared" si="8"/>
        <v>128201.03137700216</v>
      </c>
      <c r="O210" s="206">
        <f t="shared" si="8"/>
        <v>132690.18313677306</v>
      </c>
      <c r="P210" s="206">
        <f t="shared" si="8"/>
        <v>137587.43960197771</v>
      </c>
      <c r="Q210" s="174"/>
    </row>
    <row r="211" spans="1:21" ht="15" customHeight="1" outlineLevel="1">
      <c r="B211" s="171"/>
      <c r="C211" s="171"/>
      <c r="D211" s="172"/>
      <c r="E211" s="172"/>
      <c r="F211" s="205"/>
      <c r="G211" s="172"/>
      <c r="H211" s="205"/>
      <c r="I211" s="171"/>
      <c r="J211" s="171"/>
      <c r="K211" s="171"/>
      <c r="L211" s="204"/>
      <c r="M211" s="204"/>
      <c r="N211" s="204"/>
      <c r="O211" s="204"/>
      <c r="P211" s="204"/>
      <c r="Q211" s="171"/>
    </row>
    <row r="212" spans="1:21" ht="15" customHeight="1" outlineLevel="1">
      <c r="B212" s="171"/>
      <c r="C212" s="171"/>
      <c r="D212" s="171"/>
      <c r="E212" s="171"/>
      <c r="F212" s="79"/>
      <c r="G212" s="171"/>
      <c r="H212" s="79"/>
      <c r="I212" s="171"/>
      <c r="J212" s="171"/>
      <c r="K212" s="171"/>
      <c r="L212" s="171"/>
      <c r="M212" s="171"/>
      <c r="N212" s="171"/>
      <c r="O212" s="171"/>
      <c r="P212" s="171"/>
      <c r="Q212" s="171"/>
    </row>
    <row r="213" spans="1:21" ht="15" customHeight="1" outlineLevel="1">
      <c r="A213" s="200"/>
      <c r="B213" s="196"/>
      <c r="C213" s="196"/>
      <c r="D213" s="203" t="s">
        <v>77</v>
      </c>
      <c r="E213" s="197"/>
      <c r="F213" s="199"/>
      <c r="G213" s="197"/>
      <c r="H213" s="199"/>
      <c r="J213" s="196"/>
      <c r="K213" s="196"/>
      <c r="L213" s="203" t="s">
        <v>76</v>
      </c>
      <c r="M213" s="197"/>
      <c r="N213" s="197"/>
      <c r="O213" s="197"/>
      <c r="P213" s="197"/>
      <c r="Q213" s="171"/>
    </row>
    <row r="214" spans="1:21" ht="15" customHeight="1" outlineLevel="1">
      <c r="B214" s="171"/>
      <c r="C214" s="171"/>
      <c r="D214" s="201"/>
      <c r="E214" s="201"/>
      <c r="F214" s="202"/>
      <c r="G214" s="201"/>
      <c r="H214" s="202"/>
      <c r="J214" s="171"/>
      <c r="K214" s="171"/>
      <c r="L214" s="201"/>
      <c r="M214" s="201"/>
      <c r="N214" s="201"/>
      <c r="O214" s="201"/>
      <c r="P214" s="201"/>
      <c r="Q214" s="171"/>
    </row>
    <row r="215" spans="1:21" ht="15" customHeight="1" outlineLevel="1">
      <c r="A215" s="200"/>
      <c r="B215" s="171"/>
      <c r="C215" s="196"/>
      <c r="D215" s="198" t="s">
        <v>75</v>
      </c>
      <c r="E215" s="197"/>
      <c r="F215" s="199"/>
      <c r="G215" s="197"/>
      <c r="H215" s="199"/>
      <c r="J215" s="196"/>
      <c r="K215" s="196"/>
      <c r="L215" s="198" t="s">
        <v>75</v>
      </c>
      <c r="M215" s="197"/>
      <c r="N215" s="197"/>
      <c r="O215" s="197"/>
      <c r="P215" s="197"/>
      <c r="Q215" s="196"/>
    </row>
    <row r="216" spans="1:21" ht="15" customHeight="1" outlineLevel="1">
      <c r="B216" s="171"/>
      <c r="C216" s="195"/>
      <c r="D216" s="177">
        <f>D205</f>
        <v>9.9999999999999985E-3</v>
      </c>
      <c r="E216" s="177">
        <f>E205</f>
        <v>1.4999999999999999E-2</v>
      </c>
      <c r="F216" s="194">
        <f>F205</f>
        <v>0.02</v>
      </c>
      <c r="G216" s="177">
        <f>G205</f>
        <v>2.5000000000000001E-2</v>
      </c>
      <c r="H216" s="194">
        <f>H205</f>
        <v>3.0000000000000002E-2</v>
      </c>
      <c r="J216" s="171"/>
      <c r="K216" s="83"/>
      <c r="L216" s="177">
        <f>D205</f>
        <v>9.9999999999999985E-3</v>
      </c>
      <c r="M216" s="177">
        <f>E205</f>
        <v>1.4999999999999999E-2</v>
      </c>
      <c r="N216" s="177">
        <f>F205</f>
        <v>0.02</v>
      </c>
      <c r="O216" s="177">
        <f>G205</f>
        <v>2.5000000000000001E-2</v>
      </c>
      <c r="P216" s="177">
        <f>H205</f>
        <v>3.0000000000000002E-2</v>
      </c>
      <c r="Q216" s="171"/>
    </row>
    <row r="217" spans="1:21" ht="15" customHeight="1" outlineLevel="1">
      <c r="B217" s="470" t="s">
        <v>74</v>
      </c>
      <c r="C217" s="177">
        <f>C206</f>
        <v>0.1</v>
      </c>
      <c r="D217" s="193">
        <f t="shared" ref="D217:H221" si="9">L206/$O$195</f>
        <v>5.4552835389613712</v>
      </c>
      <c r="E217" s="192">
        <f t="shared" si="9"/>
        <v>5.7263121484226538</v>
      </c>
      <c r="F217" s="191">
        <f t="shared" si="9"/>
        <v>6.0312193340665985</v>
      </c>
      <c r="G217" s="192">
        <f t="shared" si="9"/>
        <v>6.3767808111297333</v>
      </c>
      <c r="H217" s="191">
        <f t="shared" si="9"/>
        <v>6.771708213487603</v>
      </c>
      <c r="I217" s="178"/>
      <c r="J217" s="471" t="s">
        <v>74</v>
      </c>
      <c r="K217" s="177">
        <f>C206</f>
        <v>0.1</v>
      </c>
      <c r="L217" s="190">
        <f t="shared" ref="L217:P221" si="10">D217/$O$196-1</f>
        <v>1.0130197560743066</v>
      </c>
      <c r="M217" s="189">
        <f t="shared" si="10"/>
        <v>1.1130303130710901</v>
      </c>
      <c r="N217" s="189">
        <f t="shared" si="10"/>
        <v>1.2255421896924719</v>
      </c>
      <c r="O217" s="189">
        <f t="shared" si="10"/>
        <v>1.3530556498633701</v>
      </c>
      <c r="P217" s="189">
        <f t="shared" si="10"/>
        <v>1.4987853186301119</v>
      </c>
      <c r="Q217" s="174"/>
    </row>
    <row r="218" spans="1:21" ht="15" customHeight="1" outlineLevel="1">
      <c r="B218" s="470"/>
      <c r="C218" s="177">
        <f>C207</f>
        <v>0.11</v>
      </c>
      <c r="D218" s="181">
        <f t="shared" si="9"/>
        <v>4.8241054509031533</v>
      </c>
      <c r="E218" s="183">
        <f t="shared" si="9"/>
        <v>5.0350190392408622</v>
      </c>
      <c r="F218" s="179">
        <f t="shared" si="9"/>
        <v>5.2693674707272065</v>
      </c>
      <c r="G218" s="183">
        <f t="shared" si="9"/>
        <v>5.5312863059178259</v>
      </c>
      <c r="H218" s="179">
        <f t="shared" si="9"/>
        <v>5.8259449955072728</v>
      </c>
      <c r="I218" s="178"/>
      <c r="J218" s="471"/>
      <c r="K218" s="177">
        <f>C207</f>
        <v>0.11</v>
      </c>
      <c r="L218" s="176">
        <f t="shared" si="10"/>
        <v>0.78011271251038861</v>
      </c>
      <c r="M218" s="182">
        <f t="shared" si="10"/>
        <v>0.85794060488592705</v>
      </c>
      <c r="N218" s="175">
        <f t="shared" si="10"/>
        <v>0.94441604085874786</v>
      </c>
      <c r="O218" s="182">
        <f t="shared" si="10"/>
        <v>1.041065057534253</v>
      </c>
      <c r="P218" s="175">
        <f t="shared" si="10"/>
        <v>1.1497952012941965</v>
      </c>
      <c r="Q218" s="174"/>
    </row>
    <row r="219" spans="1:21" ht="15" customHeight="1" outlineLevel="1">
      <c r="B219" s="470"/>
      <c r="C219" s="177">
        <f>C208</f>
        <v>0.12</v>
      </c>
      <c r="D219" s="181">
        <f t="shared" si="9"/>
        <v>4.3083238134012909</v>
      </c>
      <c r="E219" s="180">
        <f t="shared" si="9"/>
        <v>4.476019342974185</v>
      </c>
      <c r="F219" s="188">
        <f t="shared" si="9"/>
        <v>4.6604844255043707</v>
      </c>
      <c r="G219" s="180">
        <f t="shared" si="9"/>
        <v>4.8643668851429949</v>
      </c>
      <c r="H219" s="179">
        <f t="shared" si="9"/>
        <v>5.0909029514081343</v>
      </c>
      <c r="I219" s="178"/>
      <c r="J219" s="471"/>
      <c r="K219" s="177">
        <f>C208</f>
        <v>0.12</v>
      </c>
      <c r="L219" s="176">
        <f t="shared" si="10"/>
        <v>0.58978738501892658</v>
      </c>
      <c r="M219" s="175">
        <f t="shared" si="10"/>
        <v>0.65166765423401674</v>
      </c>
      <c r="N219" s="187">
        <f t="shared" si="10"/>
        <v>0.71973595037061644</v>
      </c>
      <c r="O219" s="175">
        <f t="shared" si="10"/>
        <v>0.79496933031106831</v>
      </c>
      <c r="P219" s="175">
        <f t="shared" si="10"/>
        <v>0.87856197468934849</v>
      </c>
      <c r="Q219" s="174"/>
      <c r="S219" s="186" t="s">
        <v>73</v>
      </c>
      <c r="T219" s="185">
        <f>F219</f>
        <v>4.6604844255043707</v>
      </c>
      <c r="U219" s="184" t="s">
        <v>72</v>
      </c>
    </row>
    <row r="220" spans="1:21" ht="15" customHeight="1" outlineLevel="1">
      <c r="B220" s="470"/>
      <c r="C220" s="177">
        <f>C209</f>
        <v>0.13</v>
      </c>
      <c r="D220" s="181">
        <f t="shared" si="9"/>
        <v>3.8790636371983456</v>
      </c>
      <c r="E220" s="183">
        <f t="shared" si="9"/>
        <v>4.0147766214497551</v>
      </c>
      <c r="F220" s="180">
        <f t="shared" si="9"/>
        <v>4.162827149724019</v>
      </c>
      <c r="G220" s="183">
        <f t="shared" si="9"/>
        <v>4.3249777283101176</v>
      </c>
      <c r="H220" s="179">
        <f t="shared" si="9"/>
        <v>4.5033433647548273</v>
      </c>
      <c r="I220" s="178"/>
      <c r="J220" s="471"/>
      <c r="K220" s="177">
        <f>C209</f>
        <v>0.13</v>
      </c>
      <c r="L220" s="176">
        <f t="shared" si="10"/>
        <v>0.43138879601414959</v>
      </c>
      <c r="M220" s="182">
        <f t="shared" si="10"/>
        <v>0.48146738798883959</v>
      </c>
      <c r="N220" s="175">
        <f t="shared" si="10"/>
        <v>0.53609857923395543</v>
      </c>
      <c r="O220" s="182">
        <f t="shared" si="10"/>
        <v>0.5959327410738442</v>
      </c>
      <c r="P220" s="175">
        <f t="shared" si="10"/>
        <v>0.66175031909772231</v>
      </c>
      <c r="Q220" s="174"/>
    </row>
    <row r="221" spans="1:21" ht="15" customHeight="1" outlineLevel="1">
      <c r="B221" s="470"/>
      <c r="C221" s="177">
        <f>C210</f>
        <v>0.14000000000000001</v>
      </c>
      <c r="D221" s="181">
        <f t="shared" si="9"/>
        <v>3.5163358466628356</v>
      </c>
      <c r="E221" s="180">
        <f t="shared" si="9"/>
        <v>3.6278073613454063</v>
      </c>
      <c r="F221" s="180">
        <f t="shared" si="9"/>
        <v>3.748568168918192</v>
      </c>
      <c r="G221" s="180">
        <f t="shared" si="9"/>
        <v>3.8798299162799141</v>
      </c>
      <c r="H221" s="179">
        <f t="shared" si="9"/>
        <v>4.02302454976543</v>
      </c>
      <c r="I221" s="178"/>
      <c r="J221" s="471"/>
      <c r="K221" s="177">
        <f>C210</f>
        <v>0.14000000000000001</v>
      </c>
      <c r="L221" s="176">
        <f t="shared" si="10"/>
        <v>0.29754090282761458</v>
      </c>
      <c r="M221" s="175">
        <f t="shared" si="10"/>
        <v>0.33867430307948565</v>
      </c>
      <c r="N221" s="175">
        <f t="shared" si="10"/>
        <v>0.38323548668567975</v>
      </c>
      <c r="O221" s="175">
        <f t="shared" si="10"/>
        <v>0.43167155582284655</v>
      </c>
      <c r="P221" s="175">
        <f t="shared" si="10"/>
        <v>0.48451090397248331</v>
      </c>
      <c r="Q221" s="174"/>
    </row>
    <row r="222" spans="1:21" ht="15" customHeight="1" outlineLevel="1">
      <c r="B222" s="171"/>
      <c r="D222" s="173"/>
      <c r="E222" s="173"/>
      <c r="F222" s="173"/>
      <c r="G222" s="173"/>
      <c r="H222" s="173"/>
      <c r="J222" s="171"/>
      <c r="K222" s="171"/>
      <c r="L222" s="172"/>
      <c r="M222" s="172"/>
      <c r="N222" s="172"/>
      <c r="O222" s="172"/>
      <c r="P222" s="172"/>
      <c r="Q222" s="171"/>
    </row>
    <row r="223" spans="1:21" ht="15" customHeight="1" outlineLevel="1">
      <c r="B223" s="86" t="s">
        <v>22</v>
      </c>
      <c r="P223" s="170" t="s">
        <v>71</v>
      </c>
    </row>
    <row r="224" spans="1:21" ht="15" customHeight="1" outlineLevel="1"/>
    <row r="225" spans="2:18" ht="15" customHeight="1" outlineLevel="1">
      <c r="B225" s="169"/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</row>
    <row r="226" spans="2:18" ht="15" customHeight="1">
      <c r="R226" s="33" t="s">
        <v>0</v>
      </c>
    </row>
  </sheetData>
  <mergeCells count="4">
    <mergeCell ref="B217:B221"/>
    <mergeCell ref="J217:J221"/>
    <mergeCell ref="B206:B210"/>
    <mergeCell ref="J206:J210"/>
  </mergeCells>
  <conditionalFormatting sqref="J147:O147">
    <cfRule type="expression" dxfId="0" priority="1">
      <formula>J147&lt;&gt;0</formula>
    </cfRule>
  </conditionalFormatting>
  <printOptions horizontalCentered="1"/>
  <pageMargins left="0.118110236220472" right="0.118110236220472" top="0.118110236220472" bottom="0.118110236220472" header="0.118110236220472" footer="0.118110236220472"/>
  <pageSetup scale="95" orientation="landscape" r:id="rId1"/>
  <headerFooter>
    <oddFooter>&amp;L&amp;"Open Sans,Bold"&amp;10&amp;K002060Compact Valuation Model&amp;C&amp;"Open Sans,Bold"&amp;10&amp;K002060Page &amp;P of &amp;N&amp;R&amp;G</oddFooter>
  </headerFooter>
  <drawing r:id="rId2"/>
  <legacyDrawingHF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7730B4F-DD4D-47B0-952A-6C10C92C76D7}">
          <x14:colorSeries rgb="FFFA621C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DCF!H12:O12</xm:f>
              <xm:sqref>F12</xm:sqref>
            </x14:sparkline>
            <x14:sparkline>
              <xm:f>DCF!H13:O13</xm:f>
              <xm:sqref>F13</xm:sqref>
            </x14:sparkline>
            <x14:sparkline>
              <xm:f>DCF!H14:O14</xm:f>
              <xm:sqref>F14</xm:sqref>
            </x14:sparkline>
            <x14:sparkline>
              <xm:f>DCF!H15:O15</xm:f>
              <xm:sqref>F15</xm:sqref>
            </x14:sparkline>
            <x14:sparkline>
              <xm:f>DCF!H16:O16</xm:f>
              <xm:sqref>F16</xm:sqref>
            </x14:sparkline>
            <x14:sparkline>
              <xm:f>DCF!H17:O17</xm:f>
              <xm:sqref>F17</xm:sqref>
            </x14:sparkline>
            <x14:sparkline>
              <xm:f>DCF!H18:O18</xm:f>
              <xm:sqref>F18</xm:sqref>
            </x14:sparkline>
            <x14:sparkline>
              <xm:f>DCF!H19:O19</xm:f>
              <xm:sqref>F19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DF56-5517-4576-B3C1-E18A101B9EE3}">
  <dimension ref="B1:T38"/>
  <sheetViews>
    <sheetView showGridLines="0" zoomScaleNormal="100" zoomScaleSheetLayoutView="125" workbookViewId="0"/>
  </sheetViews>
  <sheetFormatPr defaultRowHeight="16.5"/>
  <cols>
    <col min="1" max="1" width="5.7109375" style="33" customWidth="1"/>
    <col min="2" max="2" width="2.7109375" style="33" customWidth="1"/>
    <col min="3" max="4" width="18.7109375" style="33" customWidth="1"/>
    <col min="5" max="5" width="15.7109375" style="33" customWidth="1"/>
    <col min="6" max="12" width="9.140625" style="33" customWidth="1"/>
    <col min="13" max="13" width="4.7109375" style="33" customWidth="1"/>
    <col min="14" max="14" width="9.140625" style="33"/>
    <col min="15" max="15" width="18.7109375" style="33" customWidth="1"/>
    <col min="16" max="20" width="11.7109375" style="33" customWidth="1"/>
    <col min="21" max="16384" width="9.140625" style="33"/>
  </cols>
  <sheetData>
    <row r="1" spans="2:20" ht="8.1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2:20" ht="4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2:20" ht="8.1" customHeight="1">
      <c r="B3" s="418"/>
      <c r="C3" s="418"/>
      <c r="D3" s="418"/>
      <c r="E3" s="418"/>
      <c r="F3" s="29"/>
      <c r="G3" s="29"/>
      <c r="H3" s="29"/>
      <c r="I3" s="29"/>
      <c r="J3" s="29"/>
      <c r="K3" s="29"/>
      <c r="L3" s="29"/>
      <c r="M3" s="29"/>
    </row>
    <row r="4" spans="2:20" ht="15" customHeight="1"/>
    <row r="5" spans="2:20" ht="15" customHeight="1">
      <c r="B5" s="72" t="s">
        <v>185</v>
      </c>
      <c r="C5" s="385"/>
      <c r="D5" s="385"/>
      <c r="E5" s="385"/>
      <c r="F5" s="384"/>
      <c r="G5" s="384"/>
      <c r="H5" s="384"/>
      <c r="I5" s="384"/>
      <c r="J5" s="384"/>
      <c r="K5" s="384"/>
      <c r="L5" s="384"/>
      <c r="M5" s="384"/>
    </row>
    <row r="6" spans="2:20" ht="15" customHeight="1"/>
    <row r="7" spans="2:20" ht="15" customHeight="1">
      <c r="C7" s="441" t="s">
        <v>187</v>
      </c>
      <c r="D7" s="441" t="s">
        <v>186</v>
      </c>
      <c r="E7" s="441"/>
      <c r="T7" s="73"/>
    </row>
    <row r="8" spans="2:20" ht="15" customHeight="1">
      <c r="C8" s="438" t="b">
        <v>0</v>
      </c>
      <c r="D8" s="438" t="b">
        <v>0</v>
      </c>
      <c r="E8" s="440">
        <v>0</v>
      </c>
      <c r="T8" s="73"/>
    </row>
    <row r="9" spans="2:20" ht="15" customHeight="1">
      <c r="C9" s="438" t="b">
        <v>1</v>
      </c>
      <c r="D9" s="438" t="b">
        <v>0</v>
      </c>
      <c r="E9" s="439">
        <v>0.05</v>
      </c>
      <c r="T9" s="73"/>
    </row>
    <row r="10" spans="2:20" ht="15" customHeight="1">
      <c r="C10" s="438" t="b">
        <v>1</v>
      </c>
      <c r="D10" s="437"/>
      <c r="E10" s="437"/>
      <c r="T10" s="73"/>
    </row>
    <row r="11" spans="2:20" ht="15" customHeight="1">
      <c r="C11" s="437"/>
      <c r="D11" s="437"/>
      <c r="E11" s="437"/>
      <c r="T11" s="73"/>
    </row>
    <row r="12" spans="2:20" ht="15" customHeight="1">
      <c r="C12" s="145"/>
      <c r="D12" s="145"/>
      <c r="E12" s="145"/>
      <c r="O12" s="73"/>
      <c r="P12" s="73"/>
      <c r="Q12" s="73"/>
      <c r="R12" s="73"/>
      <c r="S12" s="73"/>
      <c r="T12" s="73"/>
    </row>
    <row r="13" spans="2:20" ht="15" customHeight="1">
      <c r="C13" s="65" t="s">
        <v>185</v>
      </c>
      <c r="O13" s="73"/>
      <c r="P13" s="73"/>
      <c r="Q13" s="73"/>
      <c r="R13" s="73"/>
      <c r="S13" s="73"/>
      <c r="T13" s="73"/>
    </row>
    <row r="14" spans="2:20" ht="15" customHeight="1">
      <c r="C14" s="61" t="s">
        <v>22</v>
      </c>
      <c r="O14" s="436"/>
      <c r="P14" s="435">
        <v>2019</v>
      </c>
      <c r="Q14" s="435">
        <v>2020</v>
      </c>
      <c r="R14" s="435">
        <v>2021</v>
      </c>
      <c r="S14" s="435">
        <v>2022</v>
      </c>
      <c r="T14" s="434" t="s">
        <v>184</v>
      </c>
    </row>
    <row r="15" spans="2:20" ht="15" customHeight="1">
      <c r="O15" s="433" t="s">
        <v>18</v>
      </c>
      <c r="P15" s="432">
        <v>10</v>
      </c>
      <c r="Q15" s="432">
        <v>12</v>
      </c>
      <c r="R15" s="432">
        <v>13</v>
      </c>
      <c r="S15" s="432">
        <v>13</v>
      </c>
      <c r="T15" s="427"/>
    </row>
    <row r="16" spans="2:20" ht="15" customHeight="1">
      <c r="O16" s="426" t="s">
        <v>183</v>
      </c>
      <c r="P16" s="431">
        <v>8</v>
      </c>
      <c r="Q16" s="431">
        <v>10</v>
      </c>
      <c r="R16" s="431">
        <v>12</v>
      </c>
      <c r="S16" s="431">
        <v>14</v>
      </c>
      <c r="T16" s="430"/>
    </row>
    <row r="17" spans="15:20" ht="15" customHeight="1">
      <c r="O17" s="426" t="s">
        <v>182</v>
      </c>
      <c r="P17" s="431">
        <v>14</v>
      </c>
      <c r="Q17" s="431">
        <v>17</v>
      </c>
      <c r="R17" s="431">
        <v>18</v>
      </c>
      <c r="S17" s="431">
        <v>19</v>
      </c>
      <c r="T17" s="430"/>
    </row>
    <row r="18" spans="15:20" ht="15" customHeight="1">
      <c r="O18" s="426" t="s">
        <v>181</v>
      </c>
      <c r="P18" s="431">
        <v>4</v>
      </c>
      <c r="Q18" s="431">
        <v>6</v>
      </c>
      <c r="R18" s="431">
        <v>7</v>
      </c>
      <c r="S18" s="431">
        <v>8</v>
      </c>
      <c r="T18" s="430"/>
    </row>
    <row r="19" spans="15:20" ht="15" customHeight="1">
      <c r="O19" s="429" t="s">
        <v>180</v>
      </c>
      <c r="P19" s="428">
        <f>SUM(P15:P18)</f>
        <v>36</v>
      </c>
      <c r="Q19" s="428">
        <f>SUM(Q15:Q18)</f>
        <v>45</v>
      </c>
      <c r="R19" s="428">
        <f>SUM(R15:R18)</f>
        <v>50</v>
      </c>
      <c r="S19" s="428">
        <f>SUM(S15:S18)</f>
        <v>54</v>
      </c>
      <c r="T19" s="427"/>
    </row>
    <row r="20" spans="15:20" ht="15" customHeight="1">
      <c r="O20" s="426" t="s">
        <v>179</v>
      </c>
      <c r="P20" s="425" t="str">
        <f t="shared" ref="P20:S23" si="0">IF(OR(AND($D$8,ABS(P15)&lt;$E$8),AND($D$9,IFERROR(P15/P$19,100)&lt;$E$9)),"",IF($C$8,TEXT(P15,"[$$-540A]#,##0;([$$-540A]#,##0)"),"")&amp;IF($C$9,IF($C$8,CHAR(10),"")&amp;TEXT(IFERROR(P15/P$19,"NA"),"0.0%"),""))</f>
        <v>27.8%</v>
      </c>
      <c r="Q20" s="425" t="str">
        <f t="shared" si="0"/>
        <v>26.7%</v>
      </c>
      <c r="R20" s="425" t="str">
        <f t="shared" si="0"/>
        <v>26.0%</v>
      </c>
      <c r="S20" s="425" t="str">
        <f t="shared" si="0"/>
        <v>24.1%</v>
      </c>
      <c r="T20" s="424"/>
    </row>
    <row r="21" spans="15:20" ht="15" customHeight="1">
      <c r="O21" s="426" t="s">
        <v>178</v>
      </c>
      <c r="P21" s="425" t="str">
        <f t="shared" si="0"/>
        <v>22.2%</v>
      </c>
      <c r="Q21" s="425" t="str">
        <f t="shared" si="0"/>
        <v>22.2%</v>
      </c>
      <c r="R21" s="425" t="str">
        <f t="shared" si="0"/>
        <v>24.0%</v>
      </c>
      <c r="S21" s="425" t="str">
        <f t="shared" si="0"/>
        <v>25.9%</v>
      </c>
      <c r="T21" s="424"/>
    </row>
    <row r="22" spans="15:20" ht="15" customHeight="1">
      <c r="O22" s="426" t="s">
        <v>177</v>
      </c>
      <c r="P22" s="425" t="str">
        <f t="shared" si="0"/>
        <v>38.9%</v>
      </c>
      <c r="Q22" s="425" t="str">
        <f t="shared" si="0"/>
        <v>37.8%</v>
      </c>
      <c r="R22" s="425" t="str">
        <f t="shared" si="0"/>
        <v>36.0%</v>
      </c>
      <c r="S22" s="425" t="str">
        <f t="shared" si="0"/>
        <v>35.2%</v>
      </c>
      <c r="T22" s="424"/>
    </row>
    <row r="23" spans="15:20" ht="15" customHeight="1">
      <c r="O23" s="426" t="s">
        <v>176</v>
      </c>
      <c r="P23" s="425" t="str">
        <f t="shared" si="0"/>
        <v>11.1%</v>
      </c>
      <c r="Q23" s="425" t="str">
        <f t="shared" si="0"/>
        <v>13.3%</v>
      </c>
      <c r="R23" s="425" t="str">
        <f t="shared" si="0"/>
        <v>14.0%</v>
      </c>
      <c r="S23" s="425" t="str">
        <f t="shared" si="0"/>
        <v>14.8%</v>
      </c>
      <c r="T23" s="424"/>
    </row>
    <row r="24" spans="15:20" ht="15" customHeight="1">
      <c r="O24" s="423" t="s">
        <v>175</v>
      </c>
      <c r="P24" s="422">
        <f>IF($C$10,P19,"")</f>
        <v>36</v>
      </c>
      <c r="Q24" s="422">
        <f>IF($C$10,Q19,"")</f>
        <v>45</v>
      </c>
      <c r="R24" s="422">
        <f>IF($C$10,R19,"")</f>
        <v>50</v>
      </c>
      <c r="S24" s="422">
        <f>IF($C$10,S19,"")</f>
        <v>54</v>
      </c>
      <c r="T24" s="421"/>
    </row>
    <row r="25" spans="15:20" ht="15" customHeight="1"/>
    <row r="26" spans="15:20" ht="15" customHeight="1"/>
    <row r="27" spans="15:20" ht="15" customHeight="1"/>
    <row r="28" spans="15:20" ht="15" customHeight="1"/>
    <row r="29" spans="15:20" ht="15" customHeight="1"/>
    <row r="30" spans="15:20" ht="15" customHeight="1"/>
    <row r="31" spans="15:20" ht="15" customHeight="1"/>
    <row r="32" spans="15:20" ht="15" customHeight="1">
      <c r="P32" s="420"/>
      <c r="Q32" s="420"/>
      <c r="R32" s="420"/>
      <c r="S32" s="420"/>
    </row>
    <row r="33" spans="2:14" ht="15" customHeight="1"/>
    <row r="34" spans="2:14" ht="15" customHeight="1"/>
    <row r="35" spans="2:14" ht="15" customHeight="1"/>
    <row r="36" spans="2:14" ht="15" customHeight="1"/>
    <row r="37" spans="2:14" ht="15" customHeight="1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</row>
    <row r="38" spans="2:14" ht="15" customHeight="1">
      <c r="N38" s="33" t="s">
        <v>0</v>
      </c>
    </row>
  </sheetData>
  <dataValidations disablePrompts="1" count="2">
    <dataValidation allowBlank="1" showInputMessage="1" prompt="Hide data labels showing numbers whose absolute values are smaller than this value." sqref="E8" xr:uid="{195F9A22-03E3-49A3-BDC7-0F53C31531BB}"/>
    <dataValidation allowBlank="1" showInputMessage="1" prompt="Hide data labels showing numbers whose percentage of category is smaller than this value." sqref="E9" xr:uid="{0F418F8A-70DB-4B61-89B3-60A4A4985C38}"/>
  </dataValidations>
  <printOptions horizontalCentered="1"/>
  <pageMargins left="0.118110236220472" right="0.118110236220472" top="0.118110236220472" bottom="0.118110236220472" header="0.118110236220472" footer="0.118110236220472"/>
  <pageSetup scale="95" orientation="landscape" horizontalDpi="90" verticalDpi="90" r:id="rId1"/>
  <headerFooter>
    <oddFooter>&amp;L&amp;"Open Sans,Bold"&amp;10&amp;K002060Compact Valuation Model&amp;C&amp;"Open Sans,Bold"&amp;10&amp;K002060Page &amp;P of &amp;N&amp;R&amp;G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1247775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1247775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1247775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3</xdr:col>
                    <xdr:colOff>1247775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3</xdr:col>
                    <xdr:colOff>1247775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1D6F-5242-49B6-8C86-B3A7CD3D1226}">
  <dimension ref="B1:T1112"/>
  <sheetViews>
    <sheetView showGridLines="0" zoomScaleNormal="100" zoomScaleSheetLayoutView="100" workbookViewId="0"/>
  </sheetViews>
  <sheetFormatPr defaultColWidth="9.140625" defaultRowHeight="15" customHeight="1"/>
  <cols>
    <col min="1" max="1" width="5.7109375" style="33" customWidth="1"/>
    <col min="2" max="2" width="2.7109375" style="33" customWidth="1"/>
    <col min="3" max="14" width="9.140625" style="33"/>
    <col min="15" max="15" width="12.7109375" style="33" customWidth="1"/>
    <col min="16" max="16" width="9.140625" style="33"/>
    <col min="17" max="17" width="13" style="33" customWidth="1"/>
    <col min="18" max="18" width="9.5703125" style="33" customWidth="1"/>
    <col min="19" max="16384" width="9.140625" style="33"/>
  </cols>
  <sheetData>
    <row r="1" spans="2:19" ht="8.1" customHeight="1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2:19" ht="45" customHeight="1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2:19" ht="8.1" customHeight="1">
      <c r="B3" s="418"/>
      <c r="C3" s="418"/>
      <c r="D3" s="418"/>
      <c r="E3" s="418"/>
      <c r="F3" s="29"/>
      <c r="G3" s="29"/>
      <c r="H3" s="29"/>
      <c r="I3" s="29"/>
      <c r="J3" s="29"/>
      <c r="K3" s="29"/>
      <c r="L3" s="29"/>
      <c r="M3" s="29"/>
      <c r="N3" s="29"/>
      <c r="O3" s="29"/>
    </row>
    <row r="5" spans="2:19" ht="15" customHeight="1">
      <c r="B5" s="72" t="s">
        <v>190</v>
      </c>
      <c r="C5" s="385"/>
      <c r="D5" s="385"/>
      <c r="E5" s="385"/>
      <c r="F5" s="384"/>
      <c r="G5" s="384"/>
      <c r="H5" s="384"/>
      <c r="I5" s="384"/>
      <c r="J5" s="384"/>
      <c r="K5" s="384"/>
      <c r="L5" s="384"/>
      <c r="M5" s="384"/>
      <c r="N5" s="384"/>
      <c r="O5" s="384"/>
    </row>
    <row r="8" spans="2:19" ht="15" customHeight="1">
      <c r="C8" s="461" t="s">
        <v>195</v>
      </c>
      <c r="D8" s="460"/>
      <c r="E8" s="169"/>
      <c r="F8" s="169"/>
      <c r="G8" s="169"/>
      <c r="H8" s="169"/>
      <c r="I8" s="169"/>
      <c r="J8" s="169"/>
      <c r="K8" s="169"/>
    </row>
    <row r="9" spans="2:19" ht="15" customHeight="1">
      <c r="C9" s="459">
        <v>0.75</v>
      </c>
      <c r="D9" s="458" t="s">
        <v>194</v>
      </c>
    </row>
    <row r="10" spans="2:19" ht="15" customHeight="1">
      <c r="C10" s="459">
        <v>0.5</v>
      </c>
      <c r="D10" s="458" t="s">
        <v>193</v>
      </c>
    </row>
    <row r="11" spans="2:19" ht="15" customHeight="1">
      <c r="C11" s="459">
        <v>0.25</v>
      </c>
      <c r="D11" s="458" t="s">
        <v>192</v>
      </c>
    </row>
    <row r="12" spans="2:19" ht="15" customHeight="1">
      <c r="C12" s="459">
        <v>0</v>
      </c>
      <c r="D12" s="458" t="s">
        <v>191</v>
      </c>
    </row>
    <row r="16" spans="2:19" ht="15" customHeight="1">
      <c r="C16" s="457" t="s">
        <v>190</v>
      </c>
      <c r="Q16" s="456" t="s">
        <v>70</v>
      </c>
      <c r="R16" s="455" t="s">
        <v>189</v>
      </c>
      <c r="S16" s="454" t="s">
        <v>188</v>
      </c>
    </row>
    <row r="17" spans="4:19" ht="15" customHeight="1">
      <c r="Q17" s="453">
        <f t="shared" ref="Q17:Q80" si="0">Q18-1</f>
        <v>44013</v>
      </c>
      <c r="R17" s="452">
        <v>1.1986372787962276</v>
      </c>
      <c r="S17" s="451">
        <v>26248.12</v>
      </c>
    </row>
    <row r="18" spans="4:19" ht="15" customHeight="1">
      <c r="D18" s="65"/>
      <c r="E18" s="449"/>
      <c r="F18" s="449"/>
      <c r="G18" s="449"/>
      <c r="H18" s="449"/>
      <c r="I18" s="449"/>
      <c r="J18" s="449"/>
      <c r="K18" s="449"/>
      <c r="L18" s="449"/>
      <c r="M18" s="449"/>
      <c r="N18" s="449"/>
      <c r="O18" s="449"/>
      <c r="P18" s="449"/>
      <c r="Q18" s="447">
        <f t="shared" si="0"/>
        <v>44014</v>
      </c>
      <c r="R18" s="446">
        <v>1.1574287379463812</v>
      </c>
      <c r="S18" s="445">
        <v>26578.98</v>
      </c>
    </row>
    <row r="19" spans="4:19" ht="15" customHeight="1">
      <c r="D19" s="450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7">
        <f t="shared" si="0"/>
        <v>44015</v>
      </c>
      <c r="R19" s="446">
        <v>1.1499623821129596</v>
      </c>
      <c r="S19" s="445">
        <v>28102.959999999999</v>
      </c>
    </row>
    <row r="20" spans="4:19" ht="15" customHeight="1">
      <c r="Q20" s="447">
        <f t="shared" si="0"/>
        <v>44016</v>
      </c>
      <c r="R20" s="446">
        <v>1.1499623821129596</v>
      </c>
      <c r="S20" s="445">
        <v>28102.959999999999</v>
      </c>
    </row>
    <row r="21" spans="4:19" ht="15" customHeight="1">
      <c r="Q21" s="447">
        <f t="shared" si="0"/>
        <v>44017</v>
      </c>
      <c r="R21" s="446">
        <v>1.1499623821129596</v>
      </c>
      <c r="S21" s="445">
        <v>28102.959999999999</v>
      </c>
    </row>
    <row r="22" spans="4:19" ht="15" customHeight="1">
      <c r="Q22" s="447">
        <f t="shared" si="0"/>
        <v>44018</v>
      </c>
      <c r="R22" s="446">
        <v>1.1337374165518703</v>
      </c>
      <c r="S22" s="445">
        <v>37365.410000000003</v>
      </c>
    </row>
    <row r="23" spans="4:19" ht="15" customHeight="1">
      <c r="Q23" s="447">
        <f t="shared" si="0"/>
        <v>44019</v>
      </c>
      <c r="R23" s="446">
        <v>1.0889392815513406</v>
      </c>
      <c r="S23" s="445">
        <v>44465.16</v>
      </c>
    </row>
    <row r="24" spans="4:19" ht="15" customHeight="1">
      <c r="Q24" s="447">
        <f t="shared" si="0"/>
        <v>44020</v>
      </c>
      <c r="R24" s="446">
        <v>1.0884367383702449</v>
      </c>
      <c r="S24" s="445">
        <v>34761.589999999997</v>
      </c>
    </row>
    <row r="25" spans="4:19" ht="15" customHeight="1">
      <c r="Q25" s="447">
        <f t="shared" si="0"/>
        <v>44021</v>
      </c>
      <c r="R25" s="446">
        <v>1.0959030942036665</v>
      </c>
      <c r="S25" s="445">
        <v>34683.32</v>
      </c>
    </row>
    <row r="26" spans="4:19" ht="15" customHeight="1">
      <c r="Q26" s="447">
        <f t="shared" si="0"/>
        <v>44022</v>
      </c>
      <c r="R26" s="446">
        <v>1.0692683056055949</v>
      </c>
      <c r="S26" s="445">
        <v>28332.37</v>
      </c>
    </row>
    <row r="27" spans="4:19" ht="15" customHeight="1">
      <c r="Q27" s="447">
        <f t="shared" si="0"/>
        <v>44023</v>
      </c>
      <c r="R27" s="446">
        <v>1.0692683056055949</v>
      </c>
      <c r="S27" s="445">
        <v>28332.37</v>
      </c>
    </row>
    <row r="28" spans="4:19" ht="15" customHeight="1">
      <c r="Q28" s="447">
        <f t="shared" si="0"/>
        <v>44024</v>
      </c>
      <c r="R28" s="446">
        <v>1.0692683056055949</v>
      </c>
      <c r="S28" s="445">
        <v>28332.37</v>
      </c>
    </row>
    <row r="29" spans="4:19" ht="15" customHeight="1">
      <c r="Q29" s="447">
        <f t="shared" si="0"/>
        <v>44025</v>
      </c>
      <c r="R29" s="446">
        <v>1.0076708699798667</v>
      </c>
      <c r="S29" s="445">
        <v>32879.79</v>
      </c>
    </row>
    <row r="30" spans="4:19" ht="15" customHeight="1">
      <c r="Q30" s="447">
        <f t="shared" si="0"/>
        <v>44026</v>
      </c>
      <c r="R30" s="446">
        <v>1.0042248595952104</v>
      </c>
      <c r="S30" s="445">
        <v>42851.29</v>
      </c>
    </row>
    <row r="31" spans="4:19" ht="15" customHeight="1">
      <c r="Q31" s="447">
        <f t="shared" si="0"/>
        <v>44027</v>
      </c>
      <c r="R31" s="446">
        <v>0.91771564056373844</v>
      </c>
      <c r="S31" s="445">
        <v>42873.32</v>
      </c>
    </row>
    <row r="32" spans="4:19" ht="15" customHeight="1">
      <c r="Q32" s="447">
        <f t="shared" si="0"/>
        <v>44028</v>
      </c>
      <c r="R32" s="446">
        <v>0.96265735933029573</v>
      </c>
      <c r="S32" s="445">
        <v>59866.19</v>
      </c>
    </row>
    <row r="33" spans="2:19" ht="15" customHeight="1">
      <c r="Q33" s="447">
        <f t="shared" si="0"/>
        <v>44029</v>
      </c>
      <c r="R33" s="446">
        <v>1.0116194235456184</v>
      </c>
      <c r="S33" s="445">
        <v>51134.05</v>
      </c>
    </row>
    <row r="34" spans="2:19" ht="15" customHeight="1">
      <c r="Q34" s="447">
        <f t="shared" si="0"/>
        <v>44030</v>
      </c>
      <c r="R34" s="446">
        <v>1.0116194235456184</v>
      </c>
      <c r="S34" s="445">
        <v>51134.05</v>
      </c>
    </row>
    <row r="35" spans="2:19" ht="15" customHeight="1">
      <c r="Q35" s="447">
        <f t="shared" si="0"/>
        <v>44031</v>
      </c>
      <c r="R35" s="446">
        <v>1.0116194235456184</v>
      </c>
      <c r="S35" s="445">
        <v>51134.05</v>
      </c>
    </row>
    <row r="36" spans="2:19" ht="15" customHeight="1">
      <c r="Q36" s="447">
        <f t="shared" si="0"/>
        <v>44032</v>
      </c>
      <c r="R36" s="446">
        <v>0.94083262689414016</v>
      </c>
      <c r="S36" s="445">
        <v>30596.880000000001</v>
      </c>
    </row>
    <row r="37" spans="2:19" ht="15" customHeight="1">
      <c r="Q37" s="447">
        <f t="shared" si="0"/>
        <v>44033</v>
      </c>
      <c r="R37" s="446">
        <v>0.91060824414538521</v>
      </c>
      <c r="S37" s="445">
        <v>45827.199999999997</v>
      </c>
    </row>
    <row r="38" spans="2:19" ht="15" customHeight="1">
      <c r="Q38" s="447">
        <f t="shared" si="0"/>
        <v>44034</v>
      </c>
      <c r="R38" s="446">
        <v>0.92403332626894152</v>
      </c>
      <c r="S38" s="445">
        <v>37405.9</v>
      </c>
    </row>
    <row r="39" spans="2:19" ht="15" customHeight="1">
      <c r="Q39" s="447">
        <f t="shared" si="0"/>
        <v>44035</v>
      </c>
      <c r="R39" s="446">
        <v>0.94715031259934312</v>
      </c>
      <c r="S39" s="445">
        <v>35930.14</v>
      </c>
    </row>
    <row r="40" spans="2:19" ht="15" customHeight="1">
      <c r="B40" s="44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Q40" s="447">
        <f t="shared" si="0"/>
        <v>44036</v>
      </c>
      <c r="R40" s="446">
        <v>0.92065910776729898</v>
      </c>
      <c r="S40" s="445">
        <v>40230.35</v>
      </c>
    </row>
    <row r="41" spans="2:19" ht="15" customHeight="1">
      <c r="Q41" s="447">
        <f t="shared" si="0"/>
        <v>44037</v>
      </c>
      <c r="R41" s="446">
        <v>0.92065910776729898</v>
      </c>
      <c r="S41" s="445">
        <v>40230.35</v>
      </c>
    </row>
    <row r="42" spans="2:19" ht="15" customHeight="1">
      <c r="Q42" s="447">
        <f t="shared" si="0"/>
        <v>44038</v>
      </c>
      <c r="R42" s="446">
        <v>0.92065910776729898</v>
      </c>
      <c r="S42" s="445">
        <v>40230.35</v>
      </c>
    </row>
    <row r="43" spans="2:19" ht="15" customHeight="1">
      <c r="Q43" s="447">
        <f t="shared" si="0"/>
        <v>44039</v>
      </c>
      <c r="R43" s="446">
        <v>0.75568136060188629</v>
      </c>
      <c r="S43" s="445">
        <v>93644.800000000003</v>
      </c>
    </row>
    <row r="44" spans="2:19" ht="15" customHeight="1">
      <c r="Q44" s="447">
        <f t="shared" si="0"/>
        <v>44040</v>
      </c>
      <c r="R44" s="446">
        <v>0.81598654233336865</v>
      </c>
      <c r="S44" s="445">
        <v>58133.77</v>
      </c>
    </row>
    <row r="45" spans="2:19" ht="15" customHeight="1">
      <c r="Q45" s="447">
        <f t="shared" si="0"/>
        <v>44041</v>
      </c>
      <c r="R45" s="446">
        <v>0.7833930274451627</v>
      </c>
      <c r="S45" s="445">
        <v>46335.45</v>
      </c>
    </row>
    <row r="46" spans="2:19" ht="15" customHeight="1">
      <c r="Q46" s="447">
        <f t="shared" si="0"/>
        <v>44042</v>
      </c>
      <c r="R46" s="446">
        <v>0.71863674896683272</v>
      </c>
      <c r="S46" s="445">
        <v>57518.52</v>
      </c>
    </row>
    <row r="47" spans="2:19" ht="15" customHeight="1">
      <c r="Q47" s="447">
        <f t="shared" si="0"/>
        <v>44043</v>
      </c>
      <c r="R47" s="446">
        <v>0.6968838084136908</v>
      </c>
      <c r="S47" s="445">
        <v>82140.28</v>
      </c>
    </row>
    <row r="48" spans="2:19" ht="15" customHeight="1">
      <c r="Q48" s="447">
        <f t="shared" si="0"/>
        <v>44044</v>
      </c>
      <c r="R48" s="446">
        <v>0.6968838084136908</v>
      </c>
      <c r="S48" s="445">
        <v>82140.28</v>
      </c>
    </row>
    <row r="49" spans="17:19" ht="15" customHeight="1">
      <c r="Q49" s="447">
        <f t="shared" si="0"/>
        <v>44045</v>
      </c>
      <c r="R49" s="446">
        <v>0.6968838084136908</v>
      </c>
      <c r="S49" s="445">
        <v>82140.28</v>
      </c>
    </row>
    <row r="50" spans="17:19" ht="15" customHeight="1">
      <c r="Q50" s="447">
        <f t="shared" si="0"/>
        <v>44046</v>
      </c>
      <c r="R50" s="446">
        <v>0.70456553989615345</v>
      </c>
      <c r="S50" s="445">
        <v>75279.64</v>
      </c>
    </row>
    <row r="51" spans="17:19" ht="15" customHeight="1">
      <c r="Q51" s="447">
        <f t="shared" si="0"/>
        <v>44047</v>
      </c>
      <c r="R51" s="446">
        <v>0.64009642894987817</v>
      </c>
      <c r="S51" s="445">
        <v>67205.98</v>
      </c>
    </row>
    <row r="52" spans="17:19" ht="15" customHeight="1">
      <c r="Q52" s="447">
        <f t="shared" si="0"/>
        <v>44048</v>
      </c>
      <c r="R52" s="446">
        <v>0.64461931757973934</v>
      </c>
      <c r="S52" s="445">
        <v>78903.009999999995</v>
      </c>
    </row>
    <row r="53" spans="17:19" ht="15" customHeight="1">
      <c r="Q53" s="447">
        <f t="shared" si="0"/>
        <v>44049</v>
      </c>
      <c r="R53" s="446">
        <v>0.63708116986330399</v>
      </c>
      <c r="S53" s="445">
        <v>57792.5</v>
      </c>
    </row>
    <row r="54" spans="17:19" ht="15" customHeight="1">
      <c r="Q54" s="447">
        <f t="shared" si="0"/>
        <v>44050</v>
      </c>
      <c r="R54" s="446">
        <v>0.69494542757232169</v>
      </c>
      <c r="S54" s="445">
        <v>79296.479999999996</v>
      </c>
    </row>
    <row r="55" spans="17:19" ht="15" customHeight="1">
      <c r="Q55" s="447">
        <f t="shared" si="0"/>
        <v>44051</v>
      </c>
      <c r="R55" s="446">
        <v>0.69494542757232169</v>
      </c>
      <c r="S55" s="445">
        <v>79296.479999999996</v>
      </c>
    </row>
    <row r="56" spans="17:19" ht="15" customHeight="1">
      <c r="Q56" s="447">
        <f t="shared" si="0"/>
        <v>44052</v>
      </c>
      <c r="R56" s="446">
        <v>0.69494542757232169</v>
      </c>
      <c r="S56" s="445">
        <v>79296.479999999996</v>
      </c>
    </row>
    <row r="57" spans="17:19" ht="15" customHeight="1">
      <c r="Q57" s="447">
        <f t="shared" si="0"/>
        <v>44053</v>
      </c>
      <c r="R57" s="446">
        <v>0.79157730210872101</v>
      </c>
      <c r="S57" s="445">
        <v>55017.17</v>
      </c>
    </row>
    <row r="58" spans="17:19" ht="15" customHeight="1">
      <c r="Q58" s="447">
        <f t="shared" si="0"/>
        <v>44054</v>
      </c>
      <c r="R58" s="446">
        <v>0.74720991840627315</v>
      </c>
      <c r="S58" s="445">
        <v>70799.600000000006</v>
      </c>
    </row>
    <row r="59" spans="17:19" ht="15" customHeight="1">
      <c r="Q59" s="447">
        <f t="shared" si="0"/>
        <v>44055</v>
      </c>
      <c r="R59" s="446">
        <v>0.70320149411889377</v>
      </c>
      <c r="S59" s="445">
        <v>56577.7</v>
      </c>
    </row>
    <row r="60" spans="17:19" ht="15" customHeight="1">
      <c r="Q60" s="447">
        <f t="shared" si="0"/>
        <v>44056</v>
      </c>
      <c r="R60" s="446">
        <v>0.7314874960262796</v>
      </c>
      <c r="S60" s="445">
        <v>70066.45</v>
      </c>
    </row>
    <row r="61" spans="17:19" ht="15" customHeight="1">
      <c r="Q61" s="447">
        <f t="shared" si="0"/>
        <v>44057</v>
      </c>
      <c r="R61" s="446">
        <v>0.69925294055314191</v>
      </c>
      <c r="S61" s="445">
        <v>62969.71</v>
      </c>
    </row>
    <row r="62" spans="17:19" ht="15" customHeight="1">
      <c r="Q62" s="447">
        <f t="shared" si="0"/>
        <v>44058</v>
      </c>
      <c r="R62" s="446">
        <v>0.69925294055314191</v>
      </c>
      <c r="S62" s="445">
        <v>62969.71</v>
      </c>
    </row>
    <row r="63" spans="17:19" ht="15" customHeight="1">
      <c r="Q63" s="447">
        <f t="shared" si="0"/>
        <v>44059</v>
      </c>
      <c r="R63" s="446">
        <v>0.69925294055314191</v>
      </c>
      <c r="S63" s="445">
        <v>62969.71</v>
      </c>
    </row>
    <row r="64" spans="17:19" ht="15" customHeight="1">
      <c r="Q64" s="447">
        <f t="shared" si="0"/>
        <v>44060</v>
      </c>
      <c r="R64" s="446">
        <v>0.7067192963865635</v>
      </c>
      <c r="S64" s="445">
        <v>55327.43</v>
      </c>
    </row>
    <row r="65" spans="17:19" ht="15" customHeight="1">
      <c r="Q65" s="447">
        <f t="shared" si="0"/>
        <v>44061</v>
      </c>
      <c r="R65" s="446">
        <v>0.65682393769206315</v>
      </c>
      <c r="S65" s="445">
        <v>78344.91</v>
      </c>
    </row>
    <row r="66" spans="17:19" ht="15" customHeight="1">
      <c r="Q66" s="447">
        <f t="shared" si="0"/>
        <v>44062</v>
      </c>
      <c r="R66" s="446">
        <v>0.69544797075341747</v>
      </c>
      <c r="S66" s="445">
        <v>80314.58</v>
      </c>
    </row>
    <row r="67" spans="17:19" ht="15" customHeight="1">
      <c r="Q67" s="447">
        <f t="shared" si="0"/>
        <v>44063</v>
      </c>
      <c r="R67" s="446">
        <v>0.70521166684327652</v>
      </c>
      <c r="S67" s="445">
        <v>59836.77</v>
      </c>
    </row>
    <row r="68" spans="17:19" ht="15" customHeight="1">
      <c r="Q68" s="447">
        <f t="shared" si="0"/>
        <v>44064</v>
      </c>
      <c r="R68" s="446">
        <v>0.69193016848574762</v>
      </c>
      <c r="S68" s="445">
        <v>56787.79</v>
      </c>
    </row>
    <row r="69" spans="17:19" ht="15" customHeight="1">
      <c r="Q69" s="447">
        <f t="shared" si="0"/>
        <v>44065</v>
      </c>
      <c r="R69" s="446">
        <v>0.69193016848574762</v>
      </c>
      <c r="S69" s="445">
        <v>56787.79</v>
      </c>
    </row>
    <row r="70" spans="17:19" ht="15" customHeight="1">
      <c r="Q70" s="447">
        <f t="shared" si="0"/>
        <v>44066</v>
      </c>
      <c r="R70" s="446">
        <v>0.69193016848574762</v>
      </c>
      <c r="S70" s="445">
        <v>56787.79</v>
      </c>
    </row>
    <row r="71" spans="17:19" ht="15" customHeight="1">
      <c r="Q71" s="447">
        <f t="shared" si="0"/>
        <v>44067</v>
      </c>
      <c r="R71" s="446">
        <v>0.66113145067288337</v>
      </c>
      <c r="S71" s="445">
        <v>43192.46</v>
      </c>
    </row>
    <row r="72" spans="17:19" ht="15" customHeight="1">
      <c r="Q72" s="447">
        <f t="shared" si="0"/>
        <v>44068</v>
      </c>
      <c r="R72" s="446">
        <v>0.71727270318957292</v>
      </c>
      <c r="S72" s="445">
        <v>58418.2</v>
      </c>
    </row>
    <row r="73" spans="17:19" ht="15" customHeight="1">
      <c r="Q73" s="447">
        <f t="shared" si="0"/>
        <v>44069</v>
      </c>
      <c r="R73" s="446">
        <v>0.7505841369079157</v>
      </c>
      <c r="S73" s="445">
        <v>69761.34</v>
      </c>
    </row>
    <row r="74" spans="17:19" ht="15" customHeight="1">
      <c r="Q74" s="447">
        <f t="shared" si="0"/>
        <v>44070</v>
      </c>
      <c r="R74" s="446">
        <v>0.79717706898378726</v>
      </c>
      <c r="S74" s="445">
        <v>58503.13</v>
      </c>
    </row>
    <row r="75" spans="17:19" ht="15" customHeight="1">
      <c r="Q75" s="447">
        <f t="shared" si="0"/>
        <v>44071</v>
      </c>
      <c r="R75" s="446">
        <v>0.77240886934407127</v>
      </c>
      <c r="S75" s="445">
        <v>59291.83</v>
      </c>
    </row>
    <row r="76" spans="17:19" ht="15" customHeight="1">
      <c r="Q76" s="447">
        <f t="shared" si="0"/>
        <v>44072</v>
      </c>
      <c r="R76" s="446">
        <v>0.77240886934407127</v>
      </c>
      <c r="S76" s="445">
        <v>59291.83</v>
      </c>
    </row>
    <row r="77" spans="17:19" ht="15" customHeight="1">
      <c r="Q77" s="447">
        <f t="shared" si="0"/>
        <v>44073</v>
      </c>
      <c r="R77" s="446">
        <v>0.77240886934407127</v>
      </c>
      <c r="S77" s="445">
        <v>59291.83</v>
      </c>
    </row>
    <row r="78" spans="17:19" ht="15" customHeight="1">
      <c r="Q78" s="447">
        <f t="shared" si="0"/>
        <v>44074</v>
      </c>
      <c r="R78" s="446">
        <v>0.76788598071420999</v>
      </c>
      <c r="S78" s="445">
        <v>37801.379999999997</v>
      </c>
    </row>
    <row r="79" spans="17:19" ht="15" customHeight="1">
      <c r="Q79" s="447">
        <f t="shared" si="0"/>
        <v>44075</v>
      </c>
      <c r="R79" s="446">
        <v>0.7968181095687189</v>
      </c>
      <c r="S79" s="445">
        <v>49998.78</v>
      </c>
    </row>
    <row r="80" spans="17:19" ht="15" customHeight="1">
      <c r="Q80" s="447">
        <f t="shared" si="0"/>
        <v>44076</v>
      </c>
      <c r="R80" s="446">
        <v>0.74161015153120691</v>
      </c>
      <c r="S80" s="445">
        <v>44915.16</v>
      </c>
    </row>
    <row r="81" spans="17:19" ht="15" customHeight="1">
      <c r="Q81" s="447">
        <f t="shared" ref="Q81:Q144" si="1">Q82-1</f>
        <v>44077</v>
      </c>
      <c r="R81" s="446">
        <v>0.71145756066546573</v>
      </c>
      <c r="S81" s="445">
        <v>47129.94</v>
      </c>
    </row>
    <row r="82" spans="17:19" ht="15" customHeight="1">
      <c r="Q82" s="447">
        <f t="shared" si="1"/>
        <v>44078</v>
      </c>
      <c r="R82" s="446">
        <v>0.70528345872629017</v>
      </c>
      <c r="S82" s="445">
        <v>39129.879999999997</v>
      </c>
    </row>
    <row r="83" spans="17:19" ht="15" customHeight="1">
      <c r="Q83" s="447">
        <f t="shared" si="1"/>
        <v>44079</v>
      </c>
      <c r="R83" s="446">
        <v>0.70528345872629017</v>
      </c>
      <c r="S83" s="445">
        <v>39129.879999999997</v>
      </c>
    </row>
    <row r="84" spans="17:19" ht="15" customHeight="1">
      <c r="Q84" s="447">
        <f t="shared" si="1"/>
        <v>44080</v>
      </c>
      <c r="R84" s="446">
        <v>0.70528345872629017</v>
      </c>
      <c r="S84" s="445">
        <v>39129.879999999997</v>
      </c>
    </row>
    <row r="85" spans="17:19" ht="15" customHeight="1">
      <c r="Q85" s="447">
        <f t="shared" si="1"/>
        <v>44081</v>
      </c>
      <c r="R85" s="446">
        <v>0.68834057433506413</v>
      </c>
      <c r="S85" s="445">
        <v>40210.21</v>
      </c>
    </row>
    <row r="86" spans="17:19" ht="15" customHeight="1">
      <c r="Q86" s="447">
        <f t="shared" si="1"/>
        <v>44082</v>
      </c>
      <c r="R86" s="446">
        <v>0.68037167532054676</v>
      </c>
      <c r="S86" s="445">
        <v>43749.87</v>
      </c>
    </row>
    <row r="87" spans="17:19" ht="15" customHeight="1">
      <c r="Q87" s="447">
        <f t="shared" si="1"/>
        <v>44083</v>
      </c>
      <c r="R87" s="446">
        <v>0.64698844971919045</v>
      </c>
      <c r="S87" s="445">
        <v>42104.58</v>
      </c>
    </row>
    <row r="88" spans="17:19" ht="15" customHeight="1">
      <c r="Q88" s="447">
        <f t="shared" si="1"/>
        <v>44084</v>
      </c>
      <c r="R88" s="446">
        <v>0.69236091978382963</v>
      </c>
      <c r="S88" s="445">
        <v>66262.92</v>
      </c>
    </row>
    <row r="89" spans="17:19" ht="15" customHeight="1">
      <c r="Q89" s="447">
        <f t="shared" si="1"/>
        <v>44085</v>
      </c>
      <c r="R89" s="446">
        <v>0.64784995231535447</v>
      </c>
      <c r="S89" s="445">
        <v>50188.53</v>
      </c>
    </row>
    <row r="90" spans="17:19" ht="15" customHeight="1">
      <c r="Q90" s="447">
        <f t="shared" si="1"/>
        <v>44086</v>
      </c>
      <c r="R90" s="446">
        <v>0.64784995231535447</v>
      </c>
      <c r="S90" s="445">
        <v>50188.53</v>
      </c>
    </row>
    <row r="91" spans="17:19" ht="15" customHeight="1">
      <c r="Q91" s="447">
        <f t="shared" si="1"/>
        <v>44087</v>
      </c>
      <c r="R91" s="446">
        <v>0.64784995231535447</v>
      </c>
      <c r="S91" s="445">
        <v>50188.53</v>
      </c>
    </row>
    <row r="92" spans="17:19" ht="15" customHeight="1">
      <c r="Q92" s="447">
        <f t="shared" si="1"/>
        <v>44088</v>
      </c>
      <c r="R92" s="446">
        <v>0.63277365688248388</v>
      </c>
      <c r="S92" s="445">
        <v>41533</v>
      </c>
    </row>
    <row r="93" spans="17:19" ht="15" customHeight="1">
      <c r="Q93" s="447">
        <f t="shared" si="1"/>
        <v>44089</v>
      </c>
      <c r="R93" s="446">
        <v>0.64548082017590336</v>
      </c>
      <c r="S93" s="445">
        <v>43226.93</v>
      </c>
    </row>
    <row r="94" spans="17:19" ht="15" customHeight="1">
      <c r="Q94" s="447">
        <f t="shared" si="1"/>
        <v>44090</v>
      </c>
      <c r="R94" s="446">
        <v>0.61949215852495498</v>
      </c>
      <c r="S94" s="445">
        <v>41866.9</v>
      </c>
    </row>
    <row r="95" spans="17:19" ht="15" customHeight="1">
      <c r="Q95" s="447">
        <f t="shared" si="1"/>
        <v>44091</v>
      </c>
      <c r="R95" s="446">
        <v>0.5778528663770266</v>
      </c>
      <c r="S95" s="445">
        <v>61312.14</v>
      </c>
    </row>
    <row r="96" spans="17:19" ht="15" customHeight="1">
      <c r="Q96" s="447">
        <f t="shared" si="1"/>
        <v>44092</v>
      </c>
      <c r="R96" s="446">
        <v>0.59285736992688354</v>
      </c>
      <c r="S96" s="445">
        <v>56056.06</v>
      </c>
    </row>
    <row r="97" spans="17:19" ht="15" customHeight="1">
      <c r="Q97" s="447">
        <f t="shared" si="1"/>
        <v>44093</v>
      </c>
      <c r="R97" s="446">
        <v>0.59285736992688354</v>
      </c>
      <c r="S97" s="445">
        <v>56056.06</v>
      </c>
    </row>
    <row r="98" spans="17:19" ht="15" customHeight="1">
      <c r="Q98" s="447">
        <f t="shared" si="1"/>
        <v>44094</v>
      </c>
      <c r="R98" s="446">
        <v>0.59285736992688354</v>
      </c>
      <c r="S98" s="445">
        <v>56056.06</v>
      </c>
    </row>
    <row r="99" spans="17:19" ht="15" customHeight="1">
      <c r="Q99" s="447">
        <f t="shared" si="1"/>
        <v>44095</v>
      </c>
      <c r="R99" s="446">
        <v>0.66730555261205893</v>
      </c>
      <c r="S99" s="445">
        <v>51524.73</v>
      </c>
    </row>
    <row r="100" spans="17:19" ht="15" customHeight="1">
      <c r="Q100" s="447">
        <f t="shared" si="1"/>
        <v>44096</v>
      </c>
      <c r="R100" s="446">
        <v>0.65187029776411998</v>
      </c>
      <c r="S100" s="445">
        <v>44127.03</v>
      </c>
    </row>
    <row r="101" spans="17:19" ht="15" customHeight="1">
      <c r="Q101" s="447">
        <f t="shared" si="1"/>
        <v>44097</v>
      </c>
      <c r="R101" s="446">
        <v>0.68202288862986116</v>
      </c>
      <c r="S101" s="445">
        <v>32160.799999999999</v>
      </c>
    </row>
    <row r="102" spans="17:19" ht="15" customHeight="1">
      <c r="Q102" s="447">
        <f t="shared" si="1"/>
        <v>44098</v>
      </c>
      <c r="R102" s="446">
        <v>0.68202288862986116</v>
      </c>
      <c r="S102" s="445">
        <v>32160.799999999999</v>
      </c>
    </row>
    <row r="103" spans="17:19" ht="15" customHeight="1">
      <c r="Q103" s="447">
        <f t="shared" si="1"/>
        <v>44099</v>
      </c>
      <c r="R103" s="446">
        <v>0.66529537988767617</v>
      </c>
      <c r="S103" s="445">
        <v>10757.34</v>
      </c>
    </row>
    <row r="104" spans="17:19" ht="15" customHeight="1">
      <c r="Q104" s="447">
        <f t="shared" si="1"/>
        <v>44100</v>
      </c>
      <c r="R104" s="446">
        <v>0.66529537988767617</v>
      </c>
      <c r="S104" s="445">
        <v>10757.34</v>
      </c>
    </row>
    <row r="105" spans="17:19" ht="15" customHeight="1">
      <c r="Q105" s="447">
        <f t="shared" si="1"/>
        <v>44101</v>
      </c>
      <c r="R105" s="446">
        <v>0.66529537988767617</v>
      </c>
      <c r="S105" s="445">
        <v>10757.34</v>
      </c>
    </row>
    <row r="106" spans="17:19" ht="15" customHeight="1">
      <c r="Q106" s="447">
        <f t="shared" si="1"/>
        <v>44102</v>
      </c>
      <c r="R106" s="446">
        <v>0.63844521564056378</v>
      </c>
      <c r="S106" s="445">
        <v>33005.79</v>
      </c>
    </row>
    <row r="107" spans="17:19" ht="15" customHeight="1">
      <c r="Q107" s="447">
        <f t="shared" si="1"/>
        <v>44103</v>
      </c>
      <c r="R107" s="446">
        <v>0.66385954222740284</v>
      </c>
      <c r="S107" s="445">
        <v>41050.589999999997</v>
      </c>
    </row>
    <row r="108" spans="17:19" ht="15" customHeight="1">
      <c r="Q108" s="447">
        <f t="shared" si="1"/>
        <v>44104</v>
      </c>
      <c r="R108" s="446">
        <v>0.68848415810109154</v>
      </c>
      <c r="S108" s="445">
        <v>47864.91</v>
      </c>
    </row>
    <row r="109" spans="17:19" ht="15" customHeight="1">
      <c r="Q109" s="447">
        <f t="shared" si="1"/>
        <v>44105</v>
      </c>
      <c r="R109" s="446">
        <v>0.65624960262795384</v>
      </c>
      <c r="S109" s="445">
        <v>38988.769999999997</v>
      </c>
    </row>
    <row r="110" spans="17:19" ht="15" customHeight="1">
      <c r="Q110" s="447">
        <f t="shared" si="1"/>
        <v>44106</v>
      </c>
      <c r="R110" s="446">
        <v>0.67484370032849428</v>
      </c>
      <c r="S110" s="445">
        <v>37300.120000000003</v>
      </c>
    </row>
    <row r="111" spans="17:19" ht="15" customHeight="1">
      <c r="Q111" s="447">
        <f t="shared" si="1"/>
        <v>44107</v>
      </c>
      <c r="R111" s="446">
        <v>0.67484370032849428</v>
      </c>
      <c r="S111" s="445">
        <v>37300.120000000003</v>
      </c>
    </row>
    <row r="112" spans="17:19" ht="15" customHeight="1">
      <c r="Q112" s="447">
        <f t="shared" si="1"/>
        <v>44108</v>
      </c>
      <c r="R112" s="446">
        <v>0.67484370032849428</v>
      </c>
      <c r="S112" s="445">
        <v>37300.120000000003</v>
      </c>
    </row>
    <row r="113" spans="17:19" ht="15" customHeight="1">
      <c r="Q113" s="447">
        <f t="shared" si="1"/>
        <v>44109</v>
      </c>
      <c r="R113" s="446">
        <v>0.71590865741231324</v>
      </c>
      <c r="S113" s="445">
        <v>42346.17</v>
      </c>
    </row>
    <row r="114" spans="17:19" ht="15" customHeight="1">
      <c r="Q114" s="447">
        <f t="shared" si="1"/>
        <v>44110</v>
      </c>
      <c r="R114" s="446">
        <v>0.71834958143477801</v>
      </c>
      <c r="S114" s="445">
        <v>43004.2</v>
      </c>
    </row>
    <row r="115" spans="17:19" ht="15" customHeight="1">
      <c r="Q115" s="447">
        <f t="shared" si="1"/>
        <v>44111</v>
      </c>
      <c r="R115" s="446">
        <v>0.70506808307724911</v>
      </c>
      <c r="S115" s="445">
        <v>33517.14</v>
      </c>
    </row>
    <row r="116" spans="17:19" ht="15" customHeight="1">
      <c r="Q116" s="447">
        <f t="shared" si="1"/>
        <v>44112</v>
      </c>
      <c r="R116" s="446">
        <v>0.68202288862986116</v>
      </c>
      <c r="S116" s="445">
        <v>37260.01</v>
      </c>
    </row>
    <row r="117" spans="17:19" ht="15" customHeight="1">
      <c r="Q117" s="447">
        <f t="shared" si="1"/>
        <v>44113</v>
      </c>
      <c r="R117" s="446">
        <v>0.70549883437533112</v>
      </c>
      <c r="S117" s="445">
        <v>37243.35</v>
      </c>
    </row>
    <row r="118" spans="17:19" ht="15" customHeight="1">
      <c r="Q118" s="447">
        <f t="shared" si="1"/>
        <v>44114</v>
      </c>
      <c r="R118" s="446">
        <v>0.70549883437533112</v>
      </c>
      <c r="S118" s="445">
        <v>37243.35</v>
      </c>
    </row>
    <row r="119" spans="17:19" ht="15" customHeight="1">
      <c r="Q119" s="447">
        <f t="shared" si="1"/>
        <v>44115</v>
      </c>
      <c r="R119" s="446">
        <v>0.70549883437533112</v>
      </c>
      <c r="S119" s="445">
        <v>37243.35</v>
      </c>
    </row>
    <row r="120" spans="17:19" ht="15" customHeight="1">
      <c r="Q120" s="447">
        <f t="shared" si="1"/>
        <v>44116</v>
      </c>
      <c r="R120" s="446">
        <v>0.68022809155451947</v>
      </c>
      <c r="S120" s="445">
        <v>31858.97</v>
      </c>
    </row>
    <row r="121" spans="17:19" ht="15" customHeight="1">
      <c r="Q121" s="447">
        <f t="shared" si="1"/>
        <v>44117</v>
      </c>
      <c r="R121" s="446">
        <v>0.6851099395994491</v>
      </c>
      <c r="S121" s="445">
        <v>40159.760000000002</v>
      </c>
    </row>
    <row r="122" spans="17:19" ht="15" customHeight="1">
      <c r="Q122" s="447">
        <f t="shared" si="1"/>
        <v>44118</v>
      </c>
      <c r="R122" s="446">
        <v>0.64009642894987817</v>
      </c>
      <c r="S122" s="445">
        <v>46432.74</v>
      </c>
    </row>
    <row r="123" spans="17:19" ht="15" customHeight="1">
      <c r="Q123" s="447">
        <f t="shared" si="1"/>
        <v>44119</v>
      </c>
      <c r="R123" s="446">
        <v>0.64203480979124727</v>
      </c>
      <c r="S123" s="445">
        <v>30633.64</v>
      </c>
    </row>
    <row r="124" spans="17:19" ht="15" customHeight="1">
      <c r="Q124" s="447">
        <f t="shared" si="1"/>
        <v>44120</v>
      </c>
      <c r="R124" s="446">
        <v>0.64612694712302643</v>
      </c>
      <c r="S124" s="445">
        <v>29105.84</v>
      </c>
    </row>
    <row r="125" spans="17:19" ht="15" customHeight="1">
      <c r="Q125" s="447">
        <f t="shared" si="1"/>
        <v>44121</v>
      </c>
      <c r="R125" s="446">
        <v>0.64612694712302643</v>
      </c>
      <c r="S125" s="445">
        <v>29105.84</v>
      </c>
    </row>
    <row r="126" spans="17:19" ht="15" customHeight="1">
      <c r="Q126" s="447">
        <f t="shared" si="1"/>
        <v>44122</v>
      </c>
      <c r="R126" s="446">
        <v>0.64612694712302643</v>
      </c>
      <c r="S126" s="445">
        <v>29105.84</v>
      </c>
    </row>
    <row r="127" spans="17:19" ht="15" customHeight="1">
      <c r="Q127" s="447">
        <f t="shared" si="1"/>
        <v>44123</v>
      </c>
      <c r="R127" s="446">
        <v>0.61554360495920313</v>
      </c>
      <c r="S127" s="445">
        <v>30182.22</v>
      </c>
    </row>
    <row r="128" spans="17:19" ht="15" customHeight="1">
      <c r="Q128" s="447">
        <f t="shared" si="1"/>
        <v>44124</v>
      </c>
      <c r="R128" s="446">
        <v>0.62013828547207794</v>
      </c>
      <c r="S128" s="445">
        <v>22917.03</v>
      </c>
    </row>
    <row r="129" spans="17:19" ht="15" customHeight="1">
      <c r="Q129" s="447">
        <f t="shared" si="1"/>
        <v>44125</v>
      </c>
      <c r="R129" s="446">
        <v>0.6105181731482463</v>
      </c>
      <c r="S129" s="445">
        <v>9694.9940000000006</v>
      </c>
    </row>
    <row r="130" spans="17:19" ht="15" customHeight="1">
      <c r="Q130" s="447">
        <f t="shared" si="1"/>
        <v>44126</v>
      </c>
      <c r="R130" s="446">
        <v>0.6105181731482463</v>
      </c>
      <c r="S130" s="445">
        <v>9694.9940000000006</v>
      </c>
    </row>
    <row r="131" spans="17:19" ht="15" customHeight="1">
      <c r="Q131" s="447">
        <f t="shared" si="1"/>
        <v>44127</v>
      </c>
      <c r="R131" s="446">
        <v>0.6160461481402989</v>
      </c>
      <c r="S131" s="445">
        <v>11043.07</v>
      </c>
    </row>
    <row r="132" spans="17:19" ht="15" customHeight="1">
      <c r="Q132" s="447">
        <f t="shared" si="1"/>
        <v>44128</v>
      </c>
      <c r="R132" s="446">
        <v>0.6160461481402989</v>
      </c>
      <c r="S132" s="445">
        <v>11043.07</v>
      </c>
    </row>
    <row r="133" spans="17:19" ht="15" customHeight="1">
      <c r="Q133" s="447">
        <f t="shared" si="1"/>
        <v>44129</v>
      </c>
      <c r="R133" s="446">
        <v>0.6160461481402989</v>
      </c>
      <c r="S133" s="445">
        <v>11043.07</v>
      </c>
    </row>
    <row r="134" spans="17:19" ht="15" customHeight="1">
      <c r="Q134" s="447">
        <f t="shared" si="1"/>
        <v>44130</v>
      </c>
      <c r="R134" s="446">
        <v>0.62178949878139245</v>
      </c>
      <c r="S134" s="445">
        <v>24567.23</v>
      </c>
    </row>
    <row r="135" spans="17:19" ht="15" customHeight="1">
      <c r="Q135" s="447">
        <f t="shared" si="1"/>
        <v>44131</v>
      </c>
      <c r="R135" s="446">
        <v>0.61949215852495498</v>
      </c>
      <c r="S135" s="445">
        <v>34579.620000000003</v>
      </c>
    </row>
    <row r="136" spans="17:19" ht="15" customHeight="1">
      <c r="Q136" s="447">
        <f t="shared" si="1"/>
        <v>44132</v>
      </c>
      <c r="R136" s="446">
        <v>0.61274372152167</v>
      </c>
      <c r="S136" s="445">
        <v>21715.759999999998</v>
      </c>
    </row>
    <row r="137" spans="17:19" ht="15" customHeight="1">
      <c r="Q137" s="447">
        <f t="shared" si="1"/>
        <v>44133</v>
      </c>
      <c r="R137" s="446">
        <v>0.61274372152167</v>
      </c>
      <c r="S137" s="445">
        <v>21715.759999999998</v>
      </c>
    </row>
    <row r="138" spans="17:19" ht="15" customHeight="1">
      <c r="Q138" s="447">
        <f t="shared" si="1"/>
        <v>44134</v>
      </c>
      <c r="R138" s="446">
        <v>0.65151133834905162</v>
      </c>
      <c r="S138" s="445">
        <v>26964.21</v>
      </c>
    </row>
    <row r="139" spans="17:19" ht="15" customHeight="1">
      <c r="Q139" s="447">
        <f t="shared" si="1"/>
        <v>44135</v>
      </c>
      <c r="R139" s="446">
        <v>0.65151133834905162</v>
      </c>
      <c r="S139" s="445">
        <v>26964.21</v>
      </c>
    </row>
    <row r="140" spans="17:19" ht="15" customHeight="1">
      <c r="Q140" s="447">
        <f t="shared" si="1"/>
        <v>44136</v>
      </c>
      <c r="R140" s="446">
        <v>0.65151133834905162</v>
      </c>
      <c r="S140" s="445">
        <v>26964.21</v>
      </c>
    </row>
    <row r="141" spans="17:19" ht="15" customHeight="1">
      <c r="Q141" s="447">
        <f t="shared" si="1"/>
        <v>44137</v>
      </c>
      <c r="R141" s="446">
        <v>0.67900762954328708</v>
      </c>
      <c r="S141" s="445">
        <v>42458.78</v>
      </c>
    </row>
    <row r="142" spans="17:19" ht="15" customHeight="1">
      <c r="Q142" s="447">
        <f t="shared" si="1"/>
        <v>44138</v>
      </c>
      <c r="R142" s="446">
        <v>0.66780809579315459</v>
      </c>
      <c r="S142" s="445">
        <v>46149.13</v>
      </c>
    </row>
    <row r="143" spans="17:19" ht="15" customHeight="1">
      <c r="Q143" s="447">
        <f t="shared" si="1"/>
        <v>44139</v>
      </c>
      <c r="R143" s="446">
        <v>0.65337792730740707</v>
      </c>
      <c r="S143" s="445">
        <v>27042.959999999999</v>
      </c>
    </row>
    <row r="144" spans="17:19" ht="15" customHeight="1">
      <c r="Q144" s="447">
        <f t="shared" si="1"/>
        <v>44140</v>
      </c>
      <c r="R144" s="446">
        <v>0.66551075553671724</v>
      </c>
      <c r="S144" s="445">
        <v>24052.28</v>
      </c>
    </row>
    <row r="145" spans="17:19" ht="15" customHeight="1">
      <c r="Q145" s="447">
        <f t="shared" ref="Q145:Q208" si="2">Q146-1</f>
        <v>44141</v>
      </c>
      <c r="R145" s="446">
        <v>0.65029087633781923</v>
      </c>
      <c r="S145" s="445">
        <v>19635.11</v>
      </c>
    </row>
    <row r="146" spans="17:19" ht="15" customHeight="1">
      <c r="Q146" s="447">
        <f t="shared" si="2"/>
        <v>44142</v>
      </c>
      <c r="R146" s="446">
        <v>0.65029087633781923</v>
      </c>
      <c r="S146" s="445">
        <v>19635.11</v>
      </c>
    </row>
    <row r="147" spans="17:19" ht="15" customHeight="1">
      <c r="Q147" s="447">
        <f t="shared" si="2"/>
        <v>44143</v>
      </c>
      <c r="R147" s="446">
        <v>0.65029087633781923</v>
      </c>
      <c r="S147" s="445">
        <v>19635.11</v>
      </c>
    </row>
    <row r="148" spans="17:19" ht="15" customHeight="1">
      <c r="Q148" s="447">
        <f t="shared" si="2"/>
        <v>44144</v>
      </c>
      <c r="R148" s="446">
        <v>0.63650683479919468</v>
      </c>
      <c r="S148" s="445">
        <v>22075.73</v>
      </c>
    </row>
    <row r="149" spans="17:19" ht="15" customHeight="1">
      <c r="Q149" s="447">
        <f t="shared" si="2"/>
        <v>44145</v>
      </c>
      <c r="R149" s="446">
        <v>0.62968660591289605</v>
      </c>
      <c r="S149" s="445">
        <v>28532.68</v>
      </c>
    </row>
    <row r="150" spans="17:19" ht="15" customHeight="1">
      <c r="Q150" s="447">
        <f t="shared" si="2"/>
        <v>44146</v>
      </c>
      <c r="R150" s="446">
        <v>0.6126001377556427</v>
      </c>
      <c r="S150" s="445">
        <v>38285.199999999997</v>
      </c>
    </row>
    <row r="151" spans="17:19" ht="15" customHeight="1">
      <c r="Q151" s="447">
        <f t="shared" si="2"/>
        <v>44147</v>
      </c>
      <c r="R151" s="446">
        <v>0.59860072056797708</v>
      </c>
      <c r="S151" s="445">
        <v>65829.77</v>
      </c>
    </row>
    <row r="152" spans="17:19" ht="15" customHeight="1">
      <c r="Q152" s="447">
        <f t="shared" si="2"/>
        <v>44148</v>
      </c>
      <c r="R152" s="446">
        <v>0.59106257285154185</v>
      </c>
      <c r="S152" s="445">
        <v>37445.79</v>
      </c>
    </row>
    <row r="153" spans="17:19" ht="15" customHeight="1">
      <c r="Q153" s="447">
        <f t="shared" si="2"/>
        <v>44149</v>
      </c>
      <c r="R153" s="446">
        <v>0.59106257285154185</v>
      </c>
      <c r="S153" s="445">
        <v>37445.79</v>
      </c>
    </row>
    <row r="154" spans="17:19" ht="15" customHeight="1">
      <c r="Q154" s="447">
        <f t="shared" si="2"/>
        <v>44150</v>
      </c>
      <c r="R154" s="446">
        <v>0.59106257285154185</v>
      </c>
      <c r="S154" s="445">
        <v>37445.79</v>
      </c>
    </row>
    <row r="155" spans="17:19" ht="15" customHeight="1">
      <c r="Q155" s="447">
        <f t="shared" si="2"/>
        <v>44151</v>
      </c>
      <c r="R155" s="446">
        <v>0.59106257285154185</v>
      </c>
      <c r="S155" s="445">
        <v>37445.79</v>
      </c>
    </row>
    <row r="156" spans="17:19" ht="15" customHeight="1">
      <c r="Q156" s="447">
        <f t="shared" si="2"/>
        <v>44152</v>
      </c>
      <c r="R156" s="446">
        <v>0.56141252516689633</v>
      </c>
      <c r="S156" s="445">
        <v>32886.82</v>
      </c>
    </row>
    <row r="157" spans="17:19" ht="15" customHeight="1">
      <c r="Q157" s="447">
        <f t="shared" si="2"/>
        <v>44153</v>
      </c>
      <c r="R157" s="446">
        <v>0.59465216700222534</v>
      </c>
      <c r="S157" s="445">
        <v>39287.519999999997</v>
      </c>
    </row>
    <row r="158" spans="17:19" ht="15" customHeight="1">
      <c r="Q158" s="447">
        <f t="shared" si="2"/>
        <v>44154</v>
      </c>
      <c r="R158" s="446">
        <v>0.63435307830878462</v>
      </c>
      <c r="S158" s="445">
        <v>50340.26</v>
      </c>
    </row>
    <row r="159" spans="17:19" ht="15" customHeight="1">
      <c r="Q159" s="447">
        <f t="shared" si="2"/>
        <v>44155</v>
      </c>
      <c r="R159" s="446">
        <v>0.63435307830878462</v>
      </c>
      <c r="S159" s="445">
        <v>27277.48</v>
      </c>
    </row>
    <row r="160" spans="17:19" ht="15" customHeight="1">
      <c r="Q160" s="447">
        <f t="shared" si="2"/>
        <v>44156</v>
      </c>
      <c r="R160" s="446">
        <v>0.63435307830878462</v>
      </c>
      <c r="S160" s="445">
        <v>27277.48</v>
      </c>
    </row>
    <row r="161" spans="17:19" ht="15" customHeight="1">
      <c r="Q161" s="447">
        <f t="shared" si="2"/>
        <v>44157</v>
      </c>
      <c r="R161" s="446">
        <v>0.63435307830878462</v>
      </c>
      <c r="S161" s="445">
        <v>27277.48</v>
      </c>
    </row>
    <row r="162" spans="17:19" ht="15" customHeight="1">
      <c r="Q162" s="447">
        <f t="shared" si="2"/>
        <v>44158</v>
      </c>
      <c r="R162" s="446">
        <v>0.64354243933453426</v>
      </c>
      <c r="S162" s="445">
        <v>24979.119999999999</v>
      </c>
    </row>
    <row r="163" spans="17:19" ht="15" customHeight="1">
      <c r="Q163" s="447">
        <f t="shared" si="2"/>
        <v>44159</v>
      </c>
      <c r="R163" s="446">
        <v>0.65136775458302432</v>
      </c>
      <c r="S163" s="445">
        <v>22090.21</v>
      </c>
    </row>
    <row r="164" spans="17:19" ht="15" customHeight="1">
      <c r="Q164" s="447">
        <f t="shared" si="2"/>
        <v>44160</v>
      </c>
      <c r="R164" s="446">
        <v>0.67627953798876761</v>
      </c>
      <c r="S164" s="445">
        <v>31385.98</v>
      </c>
    </row>
    <row r="165" spans="17:19" ht="15" customHeight="1">
      <c r="Q165" s="447">
        <f t="shared" si="2"/>
        <v>44161</v>
      </c>
      <c r="R165" s="446">
        <v>0.66766451202712729</v>
      </c>
      <c r="S165" s="445">
        <v>21185.72</v>
      </c>
    </row>
    <row r="166" spans="17:19" ht="15" customHeight="1">
      <c r="Q166" s="447">
        <f t="shared" si="2"/>
        <v>44162</v>
      </c>
      <c r="R166" s="446">
        <v>0.6470602416022041</v>
      </c>
      <c r="S166" s="445">
        <v>23279.34</v>
      </c>
    </row>
    <row r="167" spans="17:19" ht="15" customHeight="1">
      <c r="Q167" s="447">
        <f t="shared" si="2"/>
        <v>44163</v>
      </c>
      <c r="R167" s="446">
        <v>0.6470602416022041</v>
      </c>
      <c r="S167" s="445">
        <v>23279.34</v>
      </c>
    </row>
    <row r="168" spans="17:19" ht="15" customHeight="1">
      <c r="Q168" s="447">
        <f t="shared" si="2"/>
        <v>44164</v>
      </c>
      <c r="R168" s="446">
        <v>0.6470602416022041</v>
      </c>
      <c r="S168" s="445">
        <v>23279.34</v>
      </c>
    </row>
    <row r="169" spans="17:19" ht="15" customHeight="1">
      <c r="Q169" s="447">
        <f t="shared" si="2"/>
        <v>44165</v>
      </c>
      <c r="R169" s="446">
        <v>0.65696752145809056</v>
      </c>
      <c r="S169" s="445">
        <v>19943.34</v>
      </c>
    </row>
    <row r="170" spans="17:19" ht="15" customHeight="1">
      <c r="Q170" s="447">
        <f t="shared" si="2"/>
        <v>44166</v>
      </c>
      <c r="R170" s="446">
        <v>0.66752092826109999</v>
      </c>
      <c r="S170" s="445">
        <v>21408.69</v>
      </c>
    </row>
    <row r="171" spans="17:19" ht="15" customHeight="1">
      <c r="Q171" s="447">
        <f t="shared" si="2"/>
        <v>44167</v>
      </c>
      <c r="R171" s="446">
        <v>0.67161306559287914</v>
      </c>
      <c r="S171" s="445">
        <v>28871.89</v>
      </c>
    </row>
    <row r="172" spans="17:19" ht="15" customHeight="1">
      <c r="Q172" s="447">
        <f t="shared" si="2"/>
        <v>44168</v>
      </c>
      <c r="R172" s="446">
        <v>0.69250450354985693</v>
      </c>
      <c r="S172" s="445">
        <v>26764.79</v>
      </c>
    </row>
    <row r="173" spans="17:19" ht="15" customHeight="1">
      <c r="Q173" s="447">
        <f t="shared" si="2"/>
        <v>44169</v>
      </c>
      <c r="R173" s="446">
        <v>0.71590865741231324</v>
      </c>
      <c r="S173" s="445">
        <v>24540.63</v>
      </c>
    </row>
    <row r="174" spans="17:19" ht="15" customHeight="1">
      <c r="Q174" s="447">
        <f t="shared" si="2"/>
        <v>44170</v>
      </c>
      <c r="R174" s="446">
        <v>0.71590865741231324</v>
      </c>
      <c r="S174" s="445">
        <v>24540.63</v>
      </c>
    </row>
    <row r="175" spans="17:19" ht="15" customHeight="1">
      <c r="Q175" s="447">
        <f t="shared" si="2"/>
        <v>44171</v>
      </c>
      <c r="R175" s="446">
        <v>0.71590865741231324</v>
      </c>
      <c r="S175" s="445">
        <v>24540.63</v>
      </c>
    </row>
    <row r="176" spans="17:19" ht="15" customHeight="1">
      <c r="Q176" s="447">
        <f t="shared" si="2"/>
        <v>44172</v>
      </c>
      <c r="R176" s="446">
        <v>0.73593859277312712</v>
      </c>
      <c r="S176" s="445">
        <v>25535.7</v>
      </c>
    </row>
    <row r="177" spans="17:19" ht="15" customHeight="1">
      <c r="Q177" s="447">
        <f t="shared" si="2"/>
        <v>44173</v>
      </c>
      <c r="R177" s="446">
        <v>0.70233999152272975</v>
      </c>
      <c r="S177" s="445">
        <v>30332.81</v>
      </c>
    </row>
    <row r="178" spans="17:19" ht="15" customHeight="1">
      <c r="Q178" s="447">
        <f t="shared" si="2"/>
        <v>44174</v>
      </c>
      <c r="R178" s="446">
        <v>0.69508901133834899</v>
      </c>
      <c r="S178" s="445">
        <v>24111</v>
      </c>
    </row>
    <row r="179" spans="17:19" ht="15" customHeight="1">
      <c r="Q179" s="447">
        <f t="shared" si="2"/>
        <v>44175</v>
      </c>
      <c r="R179" s="446">
        <v>0.71267802267669811</v>
      </c>
      <c r="S179" s="445">
        <v>29190.81</v>
      </c>
    </row>
    <row r="180" spans="17:19" ht="15" customHeight="1">
      <c r="Q180" s="447">
        <f t="shared" si="2"/>
        <v>44176</v>
      </c>
      <c r="R180" s="446">
        <v>0.71188831196354774</v>
      </c>
      <c r="S180" s="445">
        <v>21752.37</v>
      </c>
    </row>
    <row r="181" spans="17:19" ht="15" customHeight="1">
      <c r="Q181" s="447">
        <f t="shared" si="2"/>
        <v>44177</v>
      </c>
      <c r="R181" s="446">
        <v>0.71188831196354774</v>
      </c>
      <c r="S181" s="445">
        <v>21752.37</v>
      </c>
    </row>
    <row r="182" spans="17:19" ht="15" customHeight="1">
      <c r="Q182" s="447">
        <f t="shared" si="2"/>
        <v>44178</v>
      </c>
      <c r="R182" s="446">
        <v>0.71188831196354774</v>
      </c>
      <c r="S182" s="445">
        <v>21752.37</v>
      </c>
    </row>
    <row r="183" spans="17:19" ht="15" customHeight="1">
      <c r="Q183" s="447">
        <f t="shared" si="2"/>
        <v>44179</v>
      </c>
      <c r="R183" s="446">
        <v>0.71188831196354774</v>
      </c>
      <c r="S183" s="445">
        <v>21752.37</v>
      </c>
    </row>
    <row r="184" spans="17:19" ht="15" customHeight="1">
      <c r="Q184" s="447">
        <f t="shared" si="2"/>
        <v>44180</v>
      </c>
      <c r="R184" s="446">
        <v>0.67864867012821872</v>
      </c>
      <c r="S184" s="445">
        <v>24222.63</v>
      </c>
    </row>
    <row r="185" spans="17:19" ht="15" customHeight="1">
      <c r="Q185" s="447">
        <f t="shared" si="2"/>
        <v>44181</v>
      </c>
      <c r="R185" s="446">
        <v>0.6775000000000001</v>
      </c>
      <c r="S185" s="445">
        <v>24448.86</v>
      </c>
    </row>
    <row r="186" spans="17:19" ht="15" customHeight="1">
      <c r="Q186" s="447">
        <f t="shared" si="2"/>
        <v>44182</v>
      </c>
      <c r="R186" s="446">
        <v>0.65072162763590125</v>
      </c>
      <c r="S186" s="445">
        <v>32957.22</v>
      </c>
    </row>
    <row r="187" spans="17:19" ht="15" customHeight="1">
      <c r="Q187" s="447">
        <f t="shared" si="2"/>
        <v>44183</v>
      </c>
      <c r="R187" s="446">
        <v>0.65474197308466675</v>
      </c>
      <c r="S187" s="445">
        <v>26796.44</v>
      </c>
    </row>
    <row r="188" spans="17:19" ht="15" customHeight="1">
      <c r="Q188" s="447">
        <f t="shared" si="2"/>
        <v>44184</v>
      </c>
      <c r="R188" s="446">
        <v>0.65474197308466675</v>
      </c>
      <c r="S188" s="445">
        <v>26796.44</v>
      </c>
    </row>
    <row r="189" spans="17:19" ht="15" customHeight="1">
      <c r="Q189" s="447">
        <f t="shared" si="2"/>
        <v>44185</v>
      </c>
      <c r="R189" s="446">
        <v>0.65474197308466675</v>
      </c>
      <c r="S189" s="445">
        <v>26796.44</v>
      </c>
    </row>
    <row r="190" spans="17:19" ht="15" customHeight="1">
      <c r="Q190" s="447">
        <f t="shared" si="2"/>
        <v>44186</v>
      </c>
      <c r="R190" s="446">
        <v>0.62423042280385721</v>
      </c>
      <c r="S190" s="445">
        <v>28106.15</v>
      </c>
    </row>
    <row r="191" spans="17:19" ht="15" customHeight="1">
      <c r="Q191" s="447">
        <f t="shared" si="2"/>
        <v>44187</v>
      </c>
      <c r="R191" s="446">
        <v>0.64792174419836812</v>
      </c>
      <c r="S191" s="445">
        <v>28824.74</v>
      </c>
    </row>
    <row r="192" spans="17:19" ht="15" customHeight="1">
      <c r="Q192" s="447">
        <f t="shared" si="2"/>
        <v>44188</v>
      </c>
      <c r="R192" s="446">
        <v>0.65445480555261204</v>
      </c>
      <c r="S192" s="445">
        <v>29761.14</v>
      </c>
    </row>
    <row r="193" spans="17:19" ht="15" customHeight="1">
      <c r="Q193" s="447">
        <f t="shared" si="2"/>
        <v>44189</v>
      </c>
      <c r="R193" s="446">
        <v>0.64031180459891912</v>
      </c>
      <c r="S193" s="445">
        <v>22501.99</v>
      </c>
    </row>
    <row r="194" spans="17:19" ht="15" customHeight="1">
      <c r="Q194" s="447">
        <f t="shared" si="2"/>
        <v>44190</v>
      </c>
      <c r="R194" s="446">
        <v>0.64117330719508325</v>
      </c>
      <c r="S194" s="445">
        <v>25240.86</v>
      </c>
    </row>
    <row r="195" spans="17:19" ht="15" customHeight="1">
      <c r="Q195" s="447">
        <f t="shared" si="2"/>
        <v>44191</v>
      </c>
      <c r="R195" s="446">
        <v>0.64117330719508325</v>
      </c>
      <c r="S195" s="445">
        <v>25240.86</v>
      </c>
    </row>
    <row r="196" spans="17:19" ht="15" customHeight="1">
      <c r="Q196" s="447">
        <f t="shared" si="2"/>
        <v>44192</v>
      </c>
      <c r="R196" s="446">
        <v>0.64117330719508325</v>
      </c>
      <c r="S196" s="445">
        <v>25240.86</v>
      </c>
    </row>
    <row r="197" spans="17:19" ht="15" customHeight="1">
      <c r="Q197" s="447">
        <f t="shared" si="2"/>
        <v>44193</v>
      </c>
      <c r="R197" s="446">
        <v>0.63133781922221044</v>
      </c>
      <c r="S197" s="445">
        <v>27534.71</v>
      </c>
    </row>
    <row r="198" spans="17:19" ht="15" customHeight="1">
      <c r="Q198" s="447">
        <f t="shared" si="2"/>
        <v>44194</v>
      </c>
      <c r="R198" s="446">
        <v>0.63442487019179827</v>
      </c>
      <c r="S198" s="445">
        <v>25869.27</v>
      </c>
    </row>
    <row r="199" spans="17:19" ht="15" customHeight="1">
      <c r="Q199" s="447">
        <f t="shared" si="2"/>
        <v>44195</v>
      </c>
      <c r="R199" s="446">
        <v>0.6545265974356258</v>
      </c>
      <c r="S199" s="445">
        <v>26483.09</v>
      </c>
    </row>
    <row r="200" spans="17:19" ht="15" customHeight="1">
      <c r="Q200" s="447">
        <f t="shared" si="2"/>
        <v>44196</v>
      </c>
      <c r="R200" s="446">
        <v>0.63779908869344071</v>
      </c>
      <c r="S200" s="445">
        <v>25246.23</v>
      </c>
    </row>
    <row r="201" spans="17:19" ht="15" customHeight="1">
      <c r="Q201" s="447">
        <f t="shared" si="2"/>
        <v>44197</v>
      </c>
      <c r="R201" s="446">
        <v>0.61238476210660164</v>
      </c>
      <c r="S201" s="445">
        <v>36112.370000000003</v>
      </c>
    </row>
    <row r="202" spans="17:19" ht="15" customHeight="1">
      <c r="Q202" s="447">
        <f t="shared" si="2"/>
        <v>44198</v>
      </c>
      <c r="R202" s="446">
        <v>0.61238476210660164</v>
      </c>
      <c r="S202" s="445">
        <v>36112.370000000003</v>
      </c>
    </row>
    <row r="203" spans="17:19" ht="15" customHeight="1">
      <c r="Q203" s="447">
        <f t="shared" si="2"/>
        <v>44199</v>
      </c>
      <c r="R203" s="446">
        <v>0.61238476210660164</v>
      </c>
      <c r="S203" s="445">
        <v>36112.370000000003</v>
      </c>
    </row>
    <row r="204" spans="17:19" ht="15" customHeight="1">
      <c r="Q204" s="447">
        <f t="shared" si="2"/>
        <v>44200</v>
      </c>
      <c r="R204" s="446">
        <v>0.59666233972660809</v>
      </c>
      <c r="S204" s="445">
        <v>24945.62</v>
      </c>
    </row>
    <row r="205" spans="17:19" ht="15" customHeight="1">
      <c r="Q205" s="447">
        <f t="shared" si="2"/>
        <v>44201</v>
      </c>
      <c r="R205" s="446">
        <v>0.63627351117940023</v>
      </c>
      <c r="S205" s="445">
        <v>30160.89</v>
      </c>
    </row>
    <row r="206" spans="17:19" ht="15" customHeight="1">
      <c r="Q206" s="447">
        <f t="shared" si="2"/>
        <v>44202</v>
      </c>
      <c r="R206" s="446">
        <v>0.66536717177068994</v>
      </c>
      <c r="S206" s="445">
        <v>30242.32</v>
      </c>
    </row>
    <row r="207" spans="17:19" ht="15" customHeight="1">
      <c r="Q207" s="447">
        <f t="shared" si="2"/>
        <v>44203</v>
      </c>
      <c r="R207" s="446">
        <v>0.69171479283670656</v>
      </c>
      <c r="S207" s="445">
        <v>27457.62</v>
      </c>
    </row>
    <row r="208" spans="17:19" ht="15" customHeight="1">
      <c r="Q208" s="447">
        <f t="shared" si="2"/>
        <v>44204</v>
      </c>
      <c r="R208" s="446">
        <v>0.68869953375013249</v>
      </c>
      <c r="S208" s="445">
        <v>21474.3</v>
      </c>
    </row>
    <row r="209" spans="17:19" ht="15" customHeight="1">
      <c r="Q209" s="447">
        <f t="shared" ref="Q209:Q272" si="3">Q210-1</f>
        <v>44205</v>
      </c>
      <c r="R209" s="446">
        <v>0.68869953375013249</v>
      </c>
      <c r="S209" s="445">
        <v>21474.3</v>
      </c>
    </row>
    <row r="210" spans="17:19" ht="15" customHeight="1">
      <c r="Q210" s="447">
        <f t="shared" si="3"/>
        <v>44206</v>
      </c>
      <c r="R210" s="446">
        <v>0.68869953375013249</v>
      </c>
      <c r="S210" s="445">
        <v>21474.3</v>
      </c>
    </row>
    <row r="211" spans="17:19" ht="15" customHeight="1">
      <c r="Q211" s="447">
        <f t="shared" si="3"/>
        <v>44207</v>
      </c>
      <c r="R211" s="446">
        <v>0.68503814771643534</v>
      </c>
      <c r="S211" s="445">
        <v>28483.82</v>
      </c>
    </row>
    <row r="212" spans="17:19" ht="15" customHeight="1">
      <c r="Q212" s="447">
        <f t="shared" si="3"/>
        <v>44208</v>
      </c>
      <c r="R212" s="446">
        <v>0.71547790611423123</v>
      </c>
      <c r="S212" s="445">
        <v>28143.59</v>
      </c>
    </row>
    <row r="213" spans="17:19" ht="15" customHeight="1">
      <c r="Q213" s="447">
        <f t="shared" si="3"/>
        <v>44209</v>
      </c>
      <c r="R213" s="446">
        <v>0.72883119635477378</v>
      </c>
      <c r="S213" s="445">
        <v>28435.77</v>
      </c>
    </row>
    <row r="214" spans="17:19" ht="15" customHeight="1">
      <c r="Q214" s="447">
        <f t="shared" si="3"/>
        <v>44210</v>
      </c>
      <c r="R214" s="446">
        <v>0.7295491151849105</v>
      </c>
      <c r="S214" s="445">
        <v>17868.5</v>
      </c>
    </row>
    <row r="215" spans="17:19" ht="15" customHeight="1">
      <c r="Q215" s="447">
        <f t="shared" si="3"/>
        <v>44211</v>
      </c>
      <c r="R215" s="446">
        <v>0.72933373953586955</v>
      </c>
      <c r="S215" s="445">
        <v>24846.59</v>
      </c>
    </row>
    <row r="216" spans="17:19" ht="15" customHeight="1">
      <c r="Q216" s="447">
        <f t="shared" si="3"/>
        <v>44212</v>
      </c>
      <c r="R216" s="446">
        <v>0.72933373953586955</v>
      </c>
      <c r="S216" s="445">
        <v>24846.59</v>
      </c>
    </row>
    <row r="217" spans="17:19" ht="15" customHeight="1">
      <c r="Q217" s="447">
        <f t="shared" si="3"/>
        <v>44213</v>
      </c>
      <c r="R217" s="446">
        <v>0.72933373953586955</v>
      </c>
      <c r="S217" s="445">
        <v>24846.59</v>
      </c>
    </row>
    <row r="218" spans="17:19" ht="15" customHeight="1">
      <c r="Q218" s="447">
        <f t="shared" si="3"/>
        <v>44214</v>
      </c>
      <c r="R218" s="446">
        <v>0.77291141252516693</v>
      </c>
      <c r="S218" s="445">
        <v>23805.87</v>
      </c>
    </row>
    <row r="219" spans="17:19" ht="15" customHeight="1">
      <c r="Q219" s="447">
        <f t="shared" si="3"/>
        <v>44215</v>
      </c>
      <c r="R219" s="446">
        <v>0.76458355409558121</v>
      </c>
      <c r="S219" s="445">
        <v>22979.54</v>
      </c>
    </row>
    <row r="220" spans="17:19" ht="15" customHeight="1">
      <c r="Q220" s="447">
        <f t="shared" si="3"/>
        <v>44216</v>
      </c>
      <c r="R220" s="446">
        <v>0.76451176221256756</v>
      </c>
      <c r="S220" s="445">
        <v>23094.7</v>
      </c>
    </row>
    <row r="221" spans="17:19" ht="15" customHeight="1">
      <c r="Q221" s="447">
        <f t="shared" si="3"/>
        <v>44217</v>
      </c>
      <c r="R221" s="446">
        <v>0.78877741867118789</v>
      </c>
      <c r="S221" s="445">
        <v>22008.97</v>
      </c>
    </row>
    <row r="222" spans="17:19" ht="15" customHeight="1">
      <c r="Q222" s="447">
        <f t="shared" si="3"/>
        <v>44218</v>
      </c>
      <c r="R222" s="446">
        <v>0.76709627000105962</v>
      </c>
      <c r="S222" s="445">
        <v>17608.669999999998</v>
      </c>
    </row>
    <row r="223" spans="17:19" ht="15" customHeight="1">
      <c r="Q223" s="447">
        <f t="shared" si="3"/>
        <v>44219</v>
      </c>
      <c r="R223" s="446">
        <v>0.76709627000105962</v>
      </c>
      <c r="S223" s="445">
        <v>17608.669999999998</v>
      </c>
    </row>
    <row r="224" spans="17:19" ht="15" customHeight="1">
      <c r="Q224" s="447">
        <f t="shared" si="3"/>
        <v>44220</v>
      </c>
      <c r="R224" s="446">
        <v>0.76709627000105962</v>
      </c>
      <c r="S224" s="445">
        <v>17608.669999999998</v>
      </c>
    </row>
    <row r="225" spans="17:19" ht="15" customHeight="1">
      <c r="Q225" s="447">
        <f t="shared" si="3"/>
        <v>44221</v>
      </c>
      <c r="R225" s="446">
        <v>0.75015338560983358</v>
      </c>
      <c r="S225" s="445">
        <v>17959.34</v>
      </c>
    </row>
    <row r="226" spans="17:19" ht="15" customHeight="1">
      <c r="Q226" s="447">
        <f t="shared" si="3"/>
        <v>44222</v>
      </c>
      <c r="R226" s="446">
        <v>0.75467627423969486</v>
      </c>
      <c r="S226" s="445">
        <v>20359.990000000002</v>
      </c>
    </row>
    <row r="227" spans="17:19" ht="15" customHeight="1">
      <c r="Q227" s="447">
        <f t="shared" si="3"/>
        <v>44223</v>
      </c>
      <c r="R227" s="446">
        <v>0.78030597647557487</v>
      </c>
      <c r="S227" s="445">
        <v>21056.94</v>
      </c>
    </row>
    <row r="228" spans="17:19" ht="15" customHeight="1">
      <c r="Q228" s="447">
        <f t="shared" si="3"/>
        <v>44224</v>
      </c>
      <c r="R228" s="446">
        <v>0.80916631344707002</v>
      </c>
      <c r="S228" s="445">
        <v>29013.07</v>
      </c>
    </row>
    <row r="229" spans="17:19" ht="15" customHeight="1">
      <c r="Q229" s="447">
        <f t="shared" si="3"/>
        <v>44225</v>
      </c>
      <c r="R229" s="446">
        <v>0.83271405107555363</v>
      </c>
      <c r="S229" s="445">
        <v>22726.61</v>
      </c>
    </row>
    <row r="230" spans="17:19" ht="15" customHeight="1">
      <c r="Q230" s="447">
        <f t="shared" si="3"/>
        <v>44226</v>
      </c>
      <c r="R230" s="446">
        <v>0.83271405107555363</v>
      </c>
      <c r="S230" s="445">
        <v>22726.61</v>
      </c>
    </row>
    <row r="231" spans="17:19" ht="15" customHeight="1">
      <c r="Q231" s="447">
        <f t="shared" si="3"/>
        <v>44227</v>
      </c>
      <c r="R231" s="446">
        <v>0.83271405107555363</v>
      </c>
      <c r="S231" s="445">
        <v>22726.61</v>
      </c>
    </row>
    <row r="232" spans="17:19" ht="15" customHeight="1">
      <c r="Q232" s="447">
        <f t="shared" si="3"/>
        <v>44228</v>
      </c>
      <c r="R232" s="446">
        <v>0.85037485429691639</v>
      </c>
      <c r="S232" s="445">
        <v>23502.23</v>
      </c>
    </row>
    <row r="233" spans="17:19" ht="15" customHeight="1">
      <c r="Q233" s="447">
        <f t="shared" si="3"/>
        <v>44229</v>
      </c>
      <c r="R233" s="446">
        <v>0.8256066546572004</v>
      </c>
      <c r="S233" s="445">
        <v>19170.919999999998</v>
      </c>
    </row>
    <row r="234" spans="17:19" ht="15" customHeight="1">
      <c r="Q234" s="447">
        <f t="shared" si="3"/>
        <v>44230</v>
      </c>
      <c r="R234" s="446">
        <v>0.83508318321500474</v>
      </c>
      <c r="S234" s="445">
        <v>16272.48</v>
      </c>
    </row>
    <row r="235" spans="17:19" ht="15" customHeight="1">
      <c r="Q235" s="447">
        <f t="shared" si="3"/>
        <v>44231</v>
      </c>
      <c r="R235" s="446">
        <v>0.8584155451944474</v>
      </c>
      <c r="S235" s="445">
        <v>18962.009999999998</v>
      </c>
    </row>
    <row r="236" spans="17:19" ht="15" customHeight="1">
      <c r="Q236" s="447">
        <f t="shared" si="3"/>
        <v>44232</v>
      </c>
      <c r="R236" s="446">
        <v>0.8584155451944474</v>
      </c>
      <c r="S236" s="445">
        <v>18962.009999999998</v>
      </c>
    </row>
    <row r="237" spans="17:19" ht="15" customHeight="1">
      <c r="Q237" s="447">
        <f t="shared" si="3"/>
        <v>44233</v>
      </c>
      <c r="R237" s="446">
        <v>0.8584155451944474</v>
      </c>
      <c r="S237" s="445">
        <v>18962.009999999998</v>
      </c>
    </row>
    <row r="238" spans="17:19" ht="15" customHeight="1">
      <c r="Q238" s="447">
        <f t="shared" si="3"/>
        <v>44234</v>
      </c>
      <c r="R238" s="446">
        <v>0.8584155451944474</v>
      </c>
      <c r="S238" s="445">
        <v>18962.009999999998</v>
      </c>
    </row>
    <row r="239" spans="17:19" ht="15" customHeight="1">
      <c r="Q239" s="447">
        <f t="shared" si="3"/>
        <v>44235</v>
      </c>
      <c r="R239" s="446">
        <v>0.86308201759033598</v>
      </c>
      <c r="S239" s="445">
        <v>13909.58</v>
      </c>
    </row>
    <row r="240" spans="17:19" ht="15" customHeight="1">
      <c r="Q240" s="447">
        <f t="shared" si="3"/>
        <v>44236</v>
      </c>
      <c r="R240" s="446">
        <v>0.84936976793472507</v>
      </c>
      <c r="S240" s="445">
        <v>16241.28</v>
      </c>
    </row>
    <row r="241" spans="17:19" ht="15" customHeight="1">
      <c r="Q241" s="447">
        <f t="shared" si="3"/>
        <v>44237</v>
      </c>
      <c r="R241" s="446">
        <v>0.8445597117728092</v>
      </c>
      <c r="S241" s="445">
        <v>14750.97</v>
      </c>
    </row>
    <row r="242" spans="17:19" ht="15" customHeight="1">
      <c r="Q242" s="447">
        <f t="shared" si="3"/>
        <v>44238</v>
      </c>
      <c r="R242" s="446">
        <v>0.87191241920101736</v>
      </c>
      <c r="S242" s="445">
        <v>21199.37</v>
      </c>
    </row>
    <row r="243" spans="17:19" ht="15" customHeight="1">
      <c r="Q243" s="447">
        <f t="shared" si="3"/>
        <v>44239</v>
      </c>
      <c r="R243" s="446">
        <v>0.88605542015471017</v>
      </c>
      <c r="S243" s="445">
        <v>17774.38</v>
      </c>
    </row>
    <row r="244" spans="17:19" ht="15" customHeight="1">
      <c r="Q244" s="447">
        <f t="shared" si="3"/>
        <v>44240</v>
      </c>
      <c r="R244" s="446">
        <v>0.88605542015471017</v>
      </c>
      <c r="S244" s="445">
        <v>17774.38</v>
      </c>
    </row>
    <row r="245" spans="17:19" ht="15" customHeight="1">
      <c r="Q245" s="447">
        <f t="shared" si="3"/>
        <v>44241</v>
      </c>
      <c r="R245" s="446">
        <v>0.88605542015471017</v>
      </c>
      <c r="S245" s="445">
        <v>17774.38</v>
      </c>
    </row>
    <row r="246" spans="17:19" ht="15" customHeight="1">
      <c r="Q246" s="447">
        <f t="shared" si="3"/>
        <v>44242</v>
      </c>
      <c r="R246" s="446">
        <v>0.86509219031471873</v>
      </c>
      <c r="S246" s="445">
        <v>16666.22</v>
      </c>
    </row>
    <row r="247" spans="17:19" ht="15" customHeight="1">
      <c r="Q247" s="447">
        <f t="shared" si="3"/>
        <v>44243</v>
      </c>
      <c r="R247" s="446">
        <v>0.87413796757444107</v>
      </c>
      <c r="S247" s="445">
        <v>16810.14</v>
      </c>
    </row>
    <row r="248" spans="17:19" ht="15" customHeight="1">
      <c r="Q248" s="447">
        <f t="shared" si="3"/>
        <v>44244</v>
      </c>
      <c r="R248" s="446">
        <v>0.87234317049909937</v>
      </c>
      <c r="S248" s="445">
        <v>33527.4</v>
      </c>
    </row>
    <row r="249" spans="17:19" ht="15" customHeight="1">
      <c r="Q249" s="447">
        <f t="shared" si="3"/>
        <v>44245</v>
      </c>
      <c r="R249" s="446">
        <v>0.90027021299141685</v>
      </c>
      <c r="S249" s="445">
        <v>33755.599999999999</v>
      </c>
    </row>
    <row r="250" spans="17:19" ht="15" customHeight="1">
      <c r="Q250" s="447">
        <f t="shared" si="3"/>
        <v>44246</v>
      </c>
      <c r="R250" s="446">
        <v>0.88950143053936637</v>
      </c>
      <c r="S250" s="445">
        <v>19319.52</v>
      </c>
    </row>
    <row r="251" spans="17:19" ht="15" customHeight="1">
      <c r="Q251" s="447">
        <f t="shared" si="3"/>
        <v>44247</v>
      </c>
      <c r="R251" s="446">
        <v>0.88950143053936637</v>
      </c>
      <c r="S251" s="445">
        <v>19319.52</v>
      </c>
    </row>
    <row r="252" spans="17:19" ht="15" customHeight="1">
      <c r="Q252" s="447">
        <f t="shared" si="3"/>
        <v>44248</v>
      </c>
      <c r="R252" s="446">
        <v>0.88950143053936637</v>
      </c>
      <c r="S252" s="445">
        <v>19319.52</v>
      </c>
    </row>
    <row r="253" spans="17:19" ht="15" customHeight="1">
      <c r="Q253" s="447">
        <f t="shared" si="3"/>
        <v>44249</v>
      </c>
      <c r="R253" s="446">
        <v>0.89546015682950098</v>
      </c>
      <c r="S253" s="445">
        <v>17171.919999999998</v>
      </c>
    </row>
    <row r="254" spans="17:19" ht="15" customHeight="1">
      <c r="Q254" s="447">
        <f t="shared" si="3"/>
        <v>44250</v>
      </c>
      <c r="R254" s="446">
        <v>0.88951578891596905</v>
      </c>
      <c r="S254" s="445">
        <v>16280.59</v>
      </c>
    </row>
    <row r="255" spans="17:19" ht="15" customHeight="1">
      <c r="Q255" s="447">
        <f t="shared" si="3"/>
        <v>44251</v>
      </c>
      <c r="R255" s="446">
        <v>0.8984036240330614</v>
      </c>
      <c r="S255" s="445">
        <v>16366.37</v>
      </c>
    </row>
    <row r="256" spans="17:19" ht="15" customHeight="1">
      <c r="Q256" s="447">
        <f t="shared" si="3"/>
        <v>44252</v>
      </c>
      <c r="R256" s="446">
        <v>0.90335726396100458</v>
      </c>
      <c r="S256" s="445">
        <v>17803.150000000001</v>
      </c>
    </row>
    <row r="257" spans="17:19" ht="15" customHeight="1">
      <c r="Q257" s="447">
        <f t="shared" si="3"/>
        <v>44253</v>
      </c>
      <c r="R257" s="446">
        <v>0.91347991946593199</v>
      </c>
      <c r="S257" s="445">
        <v>14199.61</v>
      </c>
    </row>
    <row r="258" spans="17:19" ht="15" customHeight="1">
      <c r="Q258" s="447">
        <f t="shared" si="3"/>
        <v>44254</v>
      </c>
      <c r="R258" s="446">
        <v>0.91347991946593199</v>
      </c>
      <c r="S258" s="445">
        <v>14199.61</v>
      </c>
    </row>
    <row r="259" spans="17:19" ht="15" customHeight="1">
      <c r="Q259" s="447">
        <f t="shared" si="3"/>
        <v>44255</v>
      </c>
      <c r="R259" s="446">
        <v>0.91347991946593199</v>
      </c>
      <c r="S259" s="445">
        <v>14199.61</v>
      </c>
    </row>
    <row r="260" spans="17:19" ht="15" customHeight="1">
      <c r="Q260" s="447">
        <f t="shared" si="3"/>
        <v>44256</v>
      </c>
      <c r="R260" s="446">
        <v>0.94815539896153433</v>
      </c>
      <c r="S260" s="445">
        <v>21770.74</v>
      </c>
    </row>
    <row r="261" spans="17:19" ht="15" customHeight="1">
      <c r="Q261" s="447">
        <f t="shared" si="3"/>
        <v>44257</v>
      </c>
      <c r="R261" s="446">
        <v>0.95275007947440937</v>
      </c>
      <c r="S261" s="445">
        <v>14228.62</v>
      </c>
    </row>
    <row r="262" spans="17:19" ht="15" customHeight="1">
      <c r="Q262" s="447">
        <f t="shared" si="3"/>
        <v>44258</v>
      </c>
      <c r="R262" s="446">
        <v>0.95124244993112217</v>
      </c>
      <c r="S262" s="445">
        <v>16915.79</v>
      </c>
    </row>
    <row r="263" spans="17:19" ht="15" customHeight="1">
      <c r="Q263" s="447">
        <f t="shared" si="3"/>
        <v>44259</v>
      </c>
      <c r="R263" s="446">
        <v>0.92654604217441994</v>
      </c>
      <c r="S263" s="445">
        <v>18996.28</v>
      </c>
    </row>
    <row r="264" spans="17:19" ht="15" customHeight="1">
      <c r="Q264" s="447">
        <f t="shared" si="3"/>
        <v>44260</v>
      </c>
      <c r="R264" s="446">
        <v>0.92747933665359761</v>
      </c>
      <c r="S264" s="445">
        <v>16715.150000000001</v>
      </c>
    </row>
    <row r="265" spans="17:19" ht="15" customHeight="1">
      <c r="Q265" s="447">
        <f t="shared" si="3"/>
        <v>44261</v>
      </c>
      <c r="R265" s="446">
        <v>0.92747933665359761</v>
      </c>
      <c r="S265" s="445">
        <v>16715.150000000001</v>
      </c>
    </row>
    <row r="266" spans="17:19" ht="15" customHeight="1">
      <c r="Q266" s="447">
        <f t="shared" si="3"/>
        <v>44262</v>
      </c>
      <c r="R266" s="446">
        <v>0.92747933665359761</v>
      </c>
      <c r="S266" s="445">
        <v>16715.150000000001</v>
      </c>
    </row>
    <row r="267" spans="17:19" ht="15" customHeight="1">
      <c r="Q267" s="447">
        <f t="shared" si="3"/>
        <v>44263</v>
      </c>
      <c r="R267" s="446">
        <v>0.93020742820811697</v>
      </c>
      <c r="S267" s="445">
        <v>14456.53</v>
      </c>
    </row>
    <row r="268" spans="17:19" ht="15" customHeight="1">
      <c r="Q268" s="447">
        <f t="shared" si="3"/>
        <v>44264</v>
      </c>
      <c r="R268" s="446">
        <v>0.89323460845607716</v>
      </c>
      <c r="S268" s="445">
        <v>21767.119999999999</v>
      </c>
    </row>
    <row r="269" spans="17:19" ht="15" customHeight="1">
      <c r="Q269" s="447">
        <f t="shared" si="3"/>
        <v>44265</v>
      </c>
      <c r="R269" s="446">
        <v>0.85784121013033798</v>
      </c>
      <c r="S269" s="445">
        <v>21284.6</v>
      </c>
    </row>
    <row r="270" spans="17:19" ht="15" customHeight="1">
      <c r="Q270" s="447">
        <f t="shared" si="3"/>
        <v>44266</v>
      </c>
      <c r="R270" s="446">
        <v>0.88268120165306774</v>
      </c>
      <c r="S270" s="445">
        <v>15996.71</v>
      </c>
    </row>
    <row r="271" spans="17:19" ht="15" customHeight="1">
      <c r="Q271" s="447">
        <f t="shared" si="3"/>
        <v>44267</v>
      </c>
      <c r="R271" s="446">
        <v>0.87887623185334329</v>
      </c>
      <c r="S271" s="445">
        <v>13127.32</v>
      </c>
    </row>
    <row r="272" spans="17:19" ht="15" customHeight="1">
      <c r="Q272" s="447">
        <f t="shared" si="3"/>
        <v>44268</v>
      </c>
      <c r="R272" s="446">
        <v>0.87887623185334329</v>
      </c>
      <c r="S272" s="445">
        <v>13127.32</v>
      </c>
    </row>
    <row r="273" spans="17:19" ht="15" customHeight="1">
      <c r="Q273" s="447">
        <f t="shared" ref="Q273:Q336" si="4">Q274-1</f>
        <v>44269</v>
      </c>
      <c r="R273" s="446">
        <v>0.87887623185334329</v>
      </c>
      <c r="S273" s="445">
        <v>13127.32</v>
      </c>
    </row>
    <row r="274" spans="17:19" ht="15" customHeight="1">
      <c r="Q274" s="447">
        <f t="shared" si="4"/>
        <v>44270</v>
      </c>
      <c r="R274" s="446">
        <v>0.90924419836812553</v>
      </c>
      <c r="S274" s="445">
        <v>16395.91</v>
      </c>
    </row>
    <row r="275" spans="17:19" ht="15" customHeight="1">
      <c r="Q275" s="447">
        <f t="shared" si="4"/>
        <v>44271</v>
      </c>
      <c r="R275" s="446">
        <v>0.91498754900921908</v>
      </c>
      <c r="S275" s="445">
        <v>13300.79</v>
      </c>
    </row>
    <row r="276" spans="17:19" ht="15" customHeight="1">
      <c r="Q276" s="447">
        <f t="shared" si="4"/>
        <v>44272</v>
      </c>
      <c r="R276" s="446">
        <v>0.90364443149305929</v>
      </c>
      <c r="S276" s="445">
        <v>13884.72</v>
      </c>
    </row>
    <row r="277" spans="17:19" ht="15" customHeight="1">
      <c r="Q277" s="447">
        <f t="shared" si="4"/>
        <v>44273</v>
      </c>
      <c r="R277" s="446">
        <v>0.89151160326374912</v>
      </c>
      <c r="S277" s="445">
        <v>14577.89</v>
      </c>
    </row>
    <row r="278" spans="17:19" ht="15" customHeight="1">
      <c r="Q278" s="447">
        <f t="shared" si="4"/>
        <v>44274</v>
      </c>
      <c r="R278" s="446">
        <v>0.8794505669174526</v>
      </c>
      <c r="S278" s="445">
        <v>10645.32</v>
      </c>
    </row>
    <row r="279" spans="17:19" ht="15" customHeight="1">
      <c r="Q279" s="447">
        <f t="shared" si="4"/>
        <v>44275</v>
      </c>
      <c r="R279" s="446">
        <v>0.8794505669174526</v>
      </c>
      <c r="S279" s="445">
        <v>10645.32</v>
      </c>
    </row>
    <row r="280" spans="17:19" ht="15" customHeight="1">
      <c r="Q280" s="447">
        <f t="shared" si="4"/>
        <v>44276</v>
      </c>
      <c r="R280" s="446">
        <v>0.8794505669174526</v>
      </c>
      <c r="S280" s="445">
        <v>10645.32</v>
      </c>
    </row>
    <row r="281" spans="17:19" ht="15" customHeight="1">
      <c r="Q281" s="447">
        <f t="shared" si="4"/>
        <v>44277</v>
      </c>
      <c r="R281" s="446">
        <v>0.8794505669174526</v>
      </c>
      <c r="S281" s="445">
        <v>10645.32</v>
      </c>
    </row>
    <row r="282" spans="17:19" ht="15" customHeight="1">
      <c r="Q282" s="447">
        <f t="shared" si="4"/>
        <v>44278</v>
      </c>
      <c r="R282" s="446">
        <v>0.93889424605277105</v>
      </c>
      <c r="S282" s="445">
        <v>22747.35</v>
      </c>
    </row>
    <row r="283" spans="17:19" ht="15" customHeight="1">
      <c r="Q283" s="447">
        <f t="shared" si="4"/>
        <v>44279</v>
      </c>
      <c r="R283" s="446">
        <v>0.95519100349687414</v>
      </c>
      <c r="S283" s="445">
        <v>23105.81</v>
      </c>
    </row>
    <row r="284" spans="17:19" ht="15" customHeight="1">
      <c r="Q284" s="447">
        <f t="shared" si="4"/>
        <v>44280</v>
      </c>
      <c r="R284" s="446">
        <v>0.96969296386563519</v>
      </c>
      <c r="S284" s="445">
        <v>17412.5</v>
      </c>
    </row>
    <row r="285" spans="17:19" ht="15" customHeight="1">
      <c r="Q285" s="447">
        <f t="shared" si="4"/>
        <v>44281</v>
      </c>
      <c r="R285" s="446">
        <v>0.97500556320864684</v>
      </c>
      <c r="S285" s="445">
        <v>16309.09</v>
      </c>
    </row>
    <row r="286" spans="17:19" ht="15" customHeight="1">
      <c r="Q286" s="447">
        <f t="shared" si="4"/>
        <v>44282</v>
      </c>
      <c r="R286" s="446">
        <v>0.97500556320864684</v>
      </c>
      <c r="S286" s="445">
        <v>16309.09</v>
      </c>
    </row>
    <row r="287" spans="17:19" ht="15" customHeight="1">
      <c r="Q287" s="447">
        <f t="shared" si="4"/>
        <v>44283</v>
      </c>
      <c r="R287" s="446">
        <v>0.97500556320864684</v>
      </c>
      <c r="S287" s="445">
        <v>16309.09</v>
      </c>
    </row>
    <row r="288" spans="17:19" ht="15" customHeight="1">
      <c r="Q288" s="447">
        <f t="shared" si="4"/>
        <v>44284</v>
      </c>
      <c r="R288" s="446">
        <v>1.0004198897954859</v>
      </c>
      <c r="S288" s="445">
        <v>16166.71</v>
      </c>
    </row>
    <row r="289" spans="17:19" ht="15" customHeight="1">
      <c r="Q289" s="447">
        <f t="shared" si="4"/>
        <v>44285</v>
      </c>
      <c r="R289" s="446">
        <v>1.0014249761576772</v>
      </c>
      <c r="S289" s="445">
        <v>16293.68</v>
      </c>
    </row>
    <row r="290" spans="17:19" ht="15" customHeight="1">
      <c r="Q290" s="447">
        <f t="shared" si="4"/>
        <v>44286</v>
      </c>
      <c r="R290" s="446">
        <v>1.011906591077673</v>
      </c>
      <c r="S290" s="445">
        <v>20185.66</v>
      </c>
    </row>
    <row r="291" spans="17:19" ht="15" customHeight="1">
      <c r="Q291" s="447">
        <f t="shared" si="4"/>
        <v>44287</v>
      </c>
      <c r="R291" s="446">
        <v>1.031936526438487</v>
      </c>
      <c r="S291" s="445">
        <v>19665.43</v>
      </c>
    </row>
    <row r="292" spans="17:19" ht="15" customHeight="1">
      <c r="Q292" s="447">
        <f t="shared" si="4"/>
        <v>44288</v>
      </c>
      <c r="R292" s="446">
        <v>1.0386131715587581</v>
      </c>
      <c r="S292" s="445">
        <v>22596.98</v>
      </c>
    </row>
    <row r="293" spans="17:19" ht="15" customHeight="1">
      <c r="Q293" s="447">
        <f t="shared" si="4"/>
        <v>44289</v>
      </c>
      <c r="R293" s="446">
        <v>1.0386131715587581</v>
      </c>
      <c r="S293" s="445">
        <v>22596.98</v>
      </c>
    </row>
    <row r="294" spans="17:19" ht="15" customHeight="1">
      <c r="Q294" s="447">
        <f t="shared" si="4"/>
        <v>44290</v>
      </c>
      <c r="R294" s="446">
        <v>1.0386131715587581</v>
      </c>
      <c r="S294" s="445">
        <v>22596.98</v>
      </c>
    </row>
    <row r="295" spans="17:19" ht="15" customHeight="1">
      <c r="Q295" s="447">
        <f t="shared" si="4"/>
        <v>44291</v>
      </c>
      <c r="R295" s="446">
        <v>1.0327262371516372</v>
      </c>
      <c r="S295" s="445">
        <v>33273.24</v>
      </c>
    </row>
    <row r="296" spans="17:19" ht="15" customHeight="1">
      <c r="Q296" s="447">
        <f t="shared" si="4"/>
        <v>44292</v>
      </c>
      <c r="R296" s="446">
        <v>1.0246137543710925</v>
      </c>
      <c r="S296" s="445">
        <v>24177.27</v>
      </c>
    </row>
    <row r="297" spans="17:19" ht="15" customHeight="1">
      <c r="Q297" s="447">
        <f t="shared" si="4"/>
        <v>44293</v>
      </c>
      <c r="R297" s="446">
        <v>1.0068811592667162</v>
      </c>
      <c r="S297" s="445">
        <v>24599.96</v>
      </c>
    </row>
    <row r="298" spans="17:19" ht="15" customHeight="1">
      <c r="Q298" s="447">
        <f t="shared" si="4"/>
        <v>44294</v>
      </c>
      <c r="R298" s="446">
        <v>1.004727402776306</v>
      </c>
      <c r="S298" s="445">
        <v>18743.689999999999</v>
      </c>
    </row>
    <row r="299" spans="17:19" ht="15" customHeight="1">
      <c r="Q299" s="447">
        <f t="shared" si="4"/>
        <v>44295</v>
      </c>
      <c r="R299" s="446">
        <v>0.98333342163823256</v>
      </c>
      <c r="S299" s="445">
        <v>20110.18</v>
      </c>
    </row>
    <row r="300" spans="17:19" ht="15" customHeight="1">
      <c r="Q300" s="447">
        <f t="shared" si="4"/>
        <v>44296</v>
      </c>
      <c r="R300" s="446">
        <v>0.98333342163823256</v>
      </c>
      <c r="S300" s="445">
        <v>20110.18</v>
      </c>
    </row>
    <row r="301" spans="17:19" ht="15" customHeight="1">
      <c r="Q301" s="447">
        <f t="shared" si="4"/>
        <v>44297</v>
      </c>
      <c r="R301" s="446">
        <v>0.98333342163823256</v>
      </c>
      <c r="S301" s="445">
        <v>20110.18</v>
      </c>
    </row>
    <row r="302" spans="17:19" ht="15" customHeight="1">
      <c r="Q302" s="447">
        <f t="shared" si="4"/>
        <v>44298</v>
      </c>
      <c r="R302" s="446">
        <v>0.97701573593302959</v>
      </c>
      <c r="S302" s="445">
        <v>19283.87</v>
      </c>
    </row>
    <row r="303" spans="17:19" ht="15" customHeight="1">
      <c r="Q303" s="447">
        <f t="shared" si="4"/>
        <v>44299</v>
      </c>
      <c r="R303" s="446">
        <v>0.97888232489138494</v>
      </c>
      <c r="S303" s="445">
        <v>18385.89</v>
      </c>
    </row>
    <row r="304" spans="17:19" ht="15" customHeight="1">
      <c r="Q304" s="447">
        <f t="shared" si="4"/>
        <v>44300</v>
      </c>
      <c r="R304" s="446">
        <v>0.97335434989933256</v>
      </c>
      <c r="S304" s="445">
        <v>20407.599999999999</v>
      </c>
    </row>
    <row r="305" spans="17:19" ht="15" customHeight="1">
      <c r="Q305" s="447">
        <f t="shared" si="4"/>
        <v>44301</v>
      </c>
      <c r="R305" s="446">
        <v>0.9755081063897425</v>
      </c>
      <c r="S305" s="445">
        <v>15274.29</v>
      </c>
    </row>
    <row r="306" spans="17:19" ht="15" customHeight="1">
      <c r="Q306" s="447">
        <f t="shared" si="4"/>
        <v>44302</v>
      </c>
      <c r="R306" s="446">
        <v>1.0013531842746635</v>
      </c>
      <c r="S306" s="445">
        <v>25780.52</v>
      </c>
    </row>
    <row r="307" spans="17:19" ht="15" customHeight="1">
      <c r="Q307" s="447">
        <f t="shared" si="4"/>
        <v>44303</v>
      </c>
      <c r="R307" s="446">
        <v>1.0013531842746635</v>
      </c>
      <c r="S307" s="445">
        <v>25780.52</v>
      </c>
    </row>
    <row r="308" spans="17:19" ht="15" customHeight="1">
      <c r="Q308" s="447">
        <f t="shared" si="4"/>
        <v>44304</v>
      </c>
      <c r="R308" s="446">
        <v>1.0013531842746635</v>
      </c>
      <c r="S308" s="445">
        <v>25780.52</v>
      </c>
    </row>
    <row r="309" spans="17:19" ht="15" customHeight="1">
      <c r="Q309" s="447">
        <f t="shared" si="4"/>
        <v>44305</v>
      </c>
      <c r="R309" s="446">
        <v>0.98620509695877934</v>
      </c>
      <c r="S309" s="445">
        <v>22675.439999999999</v>
      </c>
    </row>
    <row r="310" spans="17:19" ht="15" customHeight="1">
      <c r="Q310" s="447">
        <f t="shared" si="4"/>
        <v>44306</v>
      </c>
      <c r="R310" s="446">
        <v>0.9620830242661863</v>
      </c>
      <c r="S310" s="445">
        <v>25233.21</v>
      </c>
    </row>
    <row r="311" spans="17:19" ht="15" customHeight="1">
      <c r="Q311" s="447">
        <f t="shared" si="4"/>
        <v>44307</v>
      </c>
      <c r="R311" s="446">
        <v>0.97794903041220727</v>
      </c>
      <c r="S311" s="445">
        <v>17340.169999999998</v>
      </c>
    </row>
    <row r="312" spans="17:19" ht="15" customHeight="1">
      <c r="Q312" s="447">
        <f t="shared" si="4"/>
        <v>44308</v>
      </c>
      <c r="R312" s="446">
        <v>1.0040812758291831</v>
      </c>
      <c r="S312" s="445">
        <v>21060.31</v>
      </c>
    </row>
    <row r="313" spans="17:19" ht="15" customHeight="1">
      <c r="Q313" s="447">
        <f t="shared" si="4"/>
        <v>44309</v>
      </c>
      <c r="R313" s="446">
        <v>1.0226035816467098</v>
      </c>
      <c r="S313" s="445">
        <v>15695.43</v>
      </c>
    </row>
    <row r="314" spans="17:19" ht="15" customHeight="1">
      <c r="Q314" s="447">
        <f t="shared" si="4"/>
        <v>44310</v>
      </c>
      <c r="R314" s="446">
        <v>1.0226035816467098</v>
      </c>
      <c r="S314" s="445">
        <v>15695.43</v>
      </c>
    </row>
    <row r="315" spans="17:19" ht="15" customHeight="1">
      <c r="Q315" s="447">
        <f t="shared" si="4"/>
        <v>44311</v>
      </c>
      <c r="R315" s="446">
        <v>1.0226035816467098</v>
      </c>
      <c r="S315" s="445">
        <v>15695.43</v>
      </c>
    </row>
    <row r="316" spans="17:19" ht="15" customHeight="1">
      <c r="Q316" s="447">
        <f t="shared" si="4"/>
        <v>44312</v>
      </c>
      <c r="R316" s="446">
        <v>1.0192293631450673</v>
      </c>
      <c r="S316" s="445">
        <v>20273.64</v>
      </c>
    </row>
    <row r="317" spans="17:19" ht="15" customHeight="1">
      <c r="Q317" s="447">
        <f t="shared" si="4"/>
        <v>44313</v>
      </c>
      <c r="R317" s="446">
        <v>1.0225317897636961</v>
      </c>
      <c r="S317" s="445">
        <v>15508.92</v>
      </c>
    </row>
    <row r="318" spans="17:19" ht="15" customHeight="1">
      <c r="Q318" s="447">
        <f t="shared" si="4"/>
        <v>44314</v>
      </c>
      <c r="R318" s="446">
        <v>1.025403465084243</v>
      </c>
      <c r="S318" s="445">
        <v>14795.45</v>
      </c>
    </row>
    <row r="319" spans="17:19" ht="15" customHeight="1">
      <c r="Q319" s="447">
        <f t="shared" si="4"/>
        <v>44315</v>
      </c>
      <c r="R319" s="446">
        <v>1.0052299459574019</v>
      </c>
      <c r="S319" s="445">
        <v>13236.26</v>
      </c>
    </row>
    <row r="320" spans="17:19" ht="15" customHeight="1">
      <c r="Q320" s="447">
        <f t="shared" si="4"/>
        <v>44316</v>
      </c>
      <c r="R320" s="446">
        <v>1.0052299459574019</v>
      </c>
      <c r="S320" s="445">
        <v>13236.26</v>
      </c>
    </row>
    <row r="321" spans="17:19" ht="15" customHeight="1">
      <c r="Q321" s="447">
        <f t="shared" si="4"/>
        <v>44317</v>
      </c>
      <c r="R321" s="446">
        <v>1.0052299459574019</v>
      </c>
      <c r="S321" s="445">
        <v>13236.26</v>
      </c>
    </row>
    <row r="322" spans="17:19" ht="15" customHeight="1">
      <c r="Q322" s="447">
        <f t="shared" si="4"/>
        <v>44318</v>
      </c>
      <c r="R322" s="446">
        <v>1.0052299459574019</v>
      </c>
      <c r="S322" s="445">
        <v>13236.26</v>
      </c>
    </row>
    <row r="323" spans="17:19" ht="15" customHeight="1">
      <c r="Q323" s="447">
        <f t="shared" si="4"/>
        <v>44319</v>
      </c>
      <c r="R323" s="446">
        <v>0.99510729045247448</v>
      </c>
      <c r="S323" s="445">
        <v>17810.22</v>
      </c>
    </row>
    <row r="324" spans="17:19" ht="15" customHeight="1">
      <c r="Q324" s="447">
        <f t="shared" si="4"/>
        <v>44320</v>
      </c>
      <c r="R324" s="446">
        <v>0.97206209600508642</v>
      </c>
      <c r="S324" s="445">
        <v>16492.16</v>
      </c>
    </row>
    <row r="325" spans="17:19" ht="15" customHeight="1">
      <c r="Q325" s="447">
        <f t="shared" si="4"/>
        <v>44321</v>
      </c>
      <c r="R325" s="446">
        <v>0.98512821871357426</v>
      </c>
      <c r="S325" s="445">
        <v>20568.86</v>
      </c>
    </row>
    <row r="326" spans="17:19" ht="15" customHeight="1">
      <c r="Q326" s="447">
        <f t="shared" si="4"/>
        <v>44322</v>
      </c>
      <c r="R326" s="446">
        <v>0.97895411677439881</v>
      </c>
      <c r="S326" s="445">
        <v>12255.21</v>
      </c>
    </row>
    <row r="327" spans="17:19" ht="15" customHeight="1">
      <c r="Q327" s="447">
        <f t="shared" si="4"/>
        <v>44323</v>
      </c>
      <c r="R327" s="446">
        <v>0.99446116350535141</v>
      </c>
      <c r="S327" s="445">
        <v>15902.61</v>
      </c>
    </row>
    <row r="328" spans="17:19" ht="15" customHeight="1">
      <c r="Q328" s="447">
        <f t="shared" si="4"/>
        <v>44324</v>
      </c>
      <c r="R328" s="446">
        <v>0.99446116350535141</v>
      </c>
      <c r="S328" s="445">
        <v>15902.61</v>
      </c>
    </row>
    <row r="329" spans="17:19" ht="15" customHeight="1">
      <c r="Q329" s="447">
        <f t="shared" si="4"/>
        <v>44325</v>
      </c>
      <c r="R329" s="446">
        <v>0.99446116350535141</v>
      </c>
      <c r="S329" s="445">
        <v>15902.61</v>
      </c>
    </row>
    <row r="330" spans="17:19" ht="15" customHeight="1">
      <c r="Q330" s="447">
        <f t="shared" si="4"/>
        <v>44326</v>
      </c>
      <c r="R330" s="446">
        <v>1.0218856628165731</v>
      </c>
      <c r="S330" s="445">
        <v>17277.64</v>
      </c>
    </row>
    <row r="331" spans="17:19" ht="15" customHeight="1">
      <c r="Q331" s="447">
        <f t="shared" si="4"/>
        <v>44327</v>
      </c>
      <c r="R331" s="446">
        <v>1.0213831196354775</v>
      </c>
      <c r="S331" s="445">
        <v>12410.77</v>
      </c>
    </row>
    <row r="332" spans="17:19" ht="15" customHeight="1">
      <c r="Q332" s="447">
        <f t="shared" si="4"/>
        <v>44328</v>
      </c>
      <c r="R332" s="446">
        <v>1.0544791777047791</v>
      </c>
      <c r="S332" s="445">
        <v>17342.3</v>
      </c>
    </row>
    <row r="333" spans="17:19" ht="15" customHeight="1">
      <c r="Q333" s="447">
        <f t="shared" si="4"/>
        <v>44329</v>
      </c>
      <c r="R333" s="446">
        <v>1.059073858217654</v>
      </c>
      <c r="S333" s="445">
        <v>14056.02</v>
      </c>
    </row>
    <row r="334" spans="17:19" ht="15" customHeight="1">
      <c r="Q334" s="447">
        <f t="shared" si="4"/>
        <v>44330</v>
      </c>
      <c r="R334" s="446">
        <v>1.0894418247324362</v>
      </c>
      <c r="S334" s="445">
        <v>21505.49</v>
      </c>
    </row>
    <row r="335" spans="17:19" ht="15" customHeight="1">
      <c r="Q335" s="447">
        <f t="shared" si="4"/>
        <v>44331</v>
      </c>
      <c r="R335" s="446">
        <v>1.0894418247324362</v>
      </c>
      <c r="S335" s="445">
        <v>21505.49</v>
      </c>
    </row>
    <row r="336" spans="17:19" ht="15" customHeight="1">
      <c r="Q336" s="447">
        <f t="shared" si="4"/>
        <v>44332</v>
      </c>
      <c r="R336" s="446">
        <v>1.0894418247324362</v>
      </c>
      <c r="S336" s="445">
        <v>21505.49</v>
      </c>
    </row>
    <row r="337" spans="17:19" ht="15" customHeight="1">
      <c r="Q337" s="447">
        <f t="shared" ref="Q337:Q400" si="5">Q338-1</f>
        <v>44333</v>
      </c>
      <c r="R337" s="446">
        <v>1.0977625039737204</v>
      </c>
      <c r="S337" s="445">
        <v>26268.74</v>
      </c>
    </row>
    <row r="338" spans="17:19" ht="15" customHeight="1">
      <c r="Q338" s="447">
        <f t="shared" si="5"/>
        <v>44334</v>
      </c>
      <c r="R338" s="446">
        <v>1.087718819540108</v>
      </c>
      <c r="S338" s="445">
        <v>31242.19</v>
      </c>
    </row>
    <row r="339" spans="17:19" ht="15" customHeight="1">
      <c r="Q339" s="447">
        <f t="shared" si="5"/>
        <v>44335</v>
      </c>
      <c r="R339" s="446">
        <v>1.1252659743562574</v>
      </c>
      <c r="S339" s="445">
        <v>31217.98</v>
      </c>
    </row>
    <row r="340" spans="17:19" ht="15" customHeight="1">
      <c r="Q340" s="447">
        <f t="shared" si="5"/>
        <v>44336</v>
      </c>
      <c r="R340" s="446">
        <v>1.1330194977217336</v>
      </c>
      <c r="S340" s="445">
        <v>18820.05</v>
      </c>
    </row>
    <row r="341" spans="17:19" ht="15" customHeight="1">
      <c r="Q341" s="447">
        <f t="shared" si="5"/>
        <v>44337</v>
      </c>
      <c r="R341" s="446">
        <v>1.1485696195824944</v>
      </c>
      <c r="S341" s="445">
        <v>15655.7</v>
      </c>
    </row>
    <row r="342" spans="17:19" ht="15" customHeight="1">
      <c r="Q342" s="447">
        <f t="shared" si="5"/>
        <v>44338</v>
      </c>
      <c r="R342" s="446">
        <v>1.1485696195824944</v>
      </c>
      <c r="S342" s="445">
        <v>15655.7</v>
      </c>
    </row>
    <row r="343" spans="17:19" ht="15" customHeight="1">
      <c r="Q343" s="447">
        <f t="shared" si="5"/>
        <v>44339</v>
      </c>
      <c r="R343" s="446">
        <v>1.1485696195824944</v>
      </c>
      <c r="S343" s="445">
        <v>15655.7</v>
      </c>
    </row>
    <row r="344" spans="17:19" ht="15" customHeight="1">
      <c r="Q344" s="447">
        <f t="shared" si="5"/>
        <v>44340</v>
      </c>
      <c r="R344" s="446">
        <v>1.1493880470488502</v>
      </c>
      <c r="S344" s="445">
        <v>15475.4</v>
      </c>
    </row>
    <row r="345" spans="17:19" ht="15" customHeight="1">
      <c r="Q345" s="447">
        <f t="shared" si="5"/>
        <v>44341</v>
      </c>
      <c r="R345" s="446">
        <v>1.1486701282187135</v>
      </c>
      <c r="S345" s="445">
        <v>12984.02</v>
      </c>
    </row>
    <row r="346" spans="17:19" ht="15" customHeight="1">
      <c r="Q346" s="447">
        <f t="shared" si="5"/>
        <v>44342</v>
      </c>
      <c r="R346" s="446">
        <v>1.1488855038677546</v>
      </c>
      <c r="S346" s="445">
        <v>13658.15</v>
      </c>
    </row>
    <row r="347" spans="17:19" ht="15" customHeight="1">
      <c r="Q347" s="447">
        <f t="shared" si="5"/>
        <v>44343</v>
      </c>
      <c r="R347" s="446">
        <v>1.1687000635795273</v>
      </c>
      <c r="S347" s="445">
        <v>16771.54</v>
      </c>
    </row>
    <row r="348" spans="17:19" ht="15" customHeight="1">
      <c r="Q348" s="447">
        <f t="shared" si="5"/>
        <v>44344</v>
      </c>
      <c r="R348" s="446">
        <v>1.1730075765603476</v>
      </c>
      <c r="S348" s="445">
        <v>15096.14</v>
      </c>
    </row>
    <row r="349" spans="17:19" ht="15" customHeight="1">
      <c r="Q349" s="447">
        <f t="shared" si="5"/>
        <v>44345</v>
      </c>
      <c r="R349" s="446">
        <v>1.1730075765603476</v>
      </c>
      <c r="S349" s="445">
        <v>15096.14</v>
      </c>
    </row>
    <row r="350" spans="17:19" ht="15" customHeight="1">
      <c r="Q350" s="447">
        <f t="shared" si="5"/>
        <v>44346</v>
      </c>
      <c r="R350" s="446">
        <v>1.1730075765603476</v>
      </c>
      <c r="S350" s="445">
        <v>15096.14</v>
      </c>
    </row>
    <row r="351" spans="17:19" ht="15" customHeight="1">
      <c r="Q351" s="447">
        <f t="shared" si="5"/>
        <v>44347</v>
      </c>
      <c r="R351" s="446">
        <v>1.1948323089965032</v>
      </c>
      <c r="S351" s="445">
        <v>14079.98</v>
      </c>
    </row>
    <row r="352" spans="17:19" ht="15" customHeight="1">
      <c r="Q352" s="447">
        <f t="shared" si="5"/>
        <v>44348</v>
      </c>
      <c r="R352" s="446">
        <v>1.1885146232913004</v>
      </c>
      <c r="S352" s="445">
        <v>14136.05</v>
      </c>
    </row>
    <row r="353" spans="17:19" ht="15" customHeight="1">
      <c r="Q353" s="447">
        <f t="shared" si="5"/>
        <v>44349</v>
      </c>
      <c r="R353" s="446">
        <v>1.1853557804386989</v>
      </c>
      <c r="S353" s="445">
        <v>15113.62</v>
      </c>
    </row>
    <row r="354" spans="17:19" ht="15" customHeight="1">
      <c r="Q354" s="447">
        <f t="shared" si="5"/>
        <v>44350</v>
      </c>
      <c r="R354" s="446">
        <v>1.1767407544770585</v>
      </c>
      <c r="S354" s="445">
        <v>12206.23</v>
      </c>
    </row>
    <row r="355" spans="17:19" ht="15" customHeight="1">
      <c r="Q355" s="447">
        <f t="shared" si="5"/>
        <v>44351</v>
      </c>
      <c r="R355" s="446">
        <v>1.1882274557592456</v>
      </c>
      <c r="S355" s="445">
        <v>13838.7</v>
      </c>
    </row>
    <row r="356" spans="17:19" ht="15" customHeight="1">
      <c r="Q356" s="447">
        <f t="shared" si="5"/>
        <v>44352</v>
      </c>
      <c r="R356" s="446">
        <v>1.1882274557592456</v>
      </c>
      <c r="S356" s="445">
        <v>13838.7</v>
      </c>
    </row>
    <row r="357" spans="17:19" ht="15" customHeight="1">
      <c r="Q357" s="447">
        <f t="shared" si="5"/>
        <v>44353</v>
      </c>
      <c r="R357" s="446">
        <v>1.1882274557592456</v>
      </c>
      <c r="S357" s="445">
        <v>13838.7</v>
      </c>
    </row>
    <row r="358" spans="17:19" ht="15" customHeight="1">
      <c r="Q358" s="447">
        <f t="shared" si="5"/>
        <v>44354</v>
      </c>
      <c r="R358" s="446">
        <v>1.1825558970011656</v>
      </c>
      <c r="S358" s="445">
        <v>10729.83</v>
      </c>
    </row>
    <row r="359" spans="17:19" ht="15" customHeight="1">
      <c r="Q359" s="447">
        <f t="shared" si="5"/>
        <v>44355</v>
      </c>
      <c r="R359" s="446">
        <v>1.1689872311115821</v>
      </c>
      <c r="S359" s="445">
        <v>12696.02</v>
      </c>
    </row>
    <row r="360" spans="17:19" ht="15" customHeight="1">
      <c r="Q360" s="447">
        <f t="shared" si="5"/>
        <v>44356</v>
      </c>
      <c r="R360" s="446">
        <v>1.1867916180989722</v>
      </c>
      <c r="S360" s="445">
        <v>15895.38</v>
      </c>
    </row>
    <row r="361" spans="17:19" ht="15" customHeight="1">
      <c r="Q361" s="447">
        <f t="shared" si="5"/>
        <v>44357</v>
      </c>
      <c r="R361" s="446">
        <v>1.2091188937162234</v>
      </c>
      <c r="S361" s="445">
        <v>15720.09</v>
      </c>
    </row>
    <row r="362" spans="17:19" ht="15" customHeight="1">
      <c r="Q362" s="447">
        <f t="shared" si="5"/>
        <v>44358</v>
      </c>
      <c r="R362" s="446">
        <v>1.1973450249019817</v>
      </c>
      <c r="S362" s="445">
        <v>10930.33</v>
      </c>
    </row>
    <row r="363" spans="17:19" ht="15" customHeight="1">
      <c r="Q363" s="447">
        <f t="shared" si="5"/>
        <v>44359</v>
      </c>
      <c r="R363" s="446">
        <v>1.1973450249019817</v>
      </c>
      <c r="S363" s="445">
        <v>10930.33</v>
      </c>
    </row>
    <row r="364" spans="17:19" ht="15" customHeight="1">
      <c r="Q364" s="447">
        <f t="shared" si="5"/>
        <v>44360</v>
      </c>
      <c r="R364" s="446">
        <v>1.1973450249019817</v>
      </c>
      <c r="S364" s="445">
        <v>10930.33</v>
      </c>
    </row>
    <row r="365" spans="17:19" ht="15" customHeight="1">
      <c r="Q365" s="447">
        <f t="shared" si="5"/>
        <v>44361</v>
      </c>
      <c r="R365" s="446">
        <v>1.1457266610151531</v>
      </c>
      <c r="S365" s="445">
        <v>18727.89</v>
      </c>
    </row>
    <row r="366" spans="17:19" ht="15" customHeight="1">
      <c r="Q366" s="447">
        <f t="shared" si="5"/>
        <v>44362</v>
      </c>
      <c r="R366" s="446">
        <v>1.1773868814241815</v>
      </c>
      <c r="S366" s="445">
        <v>15398.22</v>
      </c>
    </row>
    <row r="367" spans="17:19" ht="15" customHeight="1">
      <c r="Q367" s="447">
        <f t="shared" si="5"/>
        <v>44363</v>
      </c>
      <c r="R367" s="446">
        <v>1.1816943944050016</v>
      </c>
      <c r="S367" s="445">
        <v>14759.7</v>
      </c>
    </row>
    <row r="368" spans="17:19" ht="15" customHeight="1">
      <c r="Q368" s="447">
        <f t="shared" si="5"/>
        <v>44364</v>
      </c>
      <c r="R368" s="446">
        <v>1.1941143901663667</v>
      </c>
      <c r="S368" s="445">
        <v>12221.39</v>
      </c>
    </row>
    <row r="369" spans="17:19" ht="15" customHeight="1">
      <c r="Q369" s="447">
        <f t="shared" si="5"/>
        <v>44365</v>
      </c>
      <c r="R369" s="446">
        <v>1.2148622443573169</v>
      </c>
      <c r="S369" s="445">
        <v>14859.76</v>
      </c>
    </row>
    <row r="370" spans="17:19" ht="15" customHeight="1">
      <c r="Q370" s="447">
        <f t="shared" si="5"/>
        <v>44366</v>
      </c>
      <c r="R370" s="446">
        <v>1.2148622443573169</v>
      </c>
      <c r="S370" s="445">
        <v>14859.76</v>
      </c>
    </row>
    <row r="371" spans="17:19" ht="15" customHeight="1">
      <c r="Q371" s="447">
        <f t="shared" si="5"/>
        <v>44367</v>
      </c>
      <c r="R371" s="446">
        <v>1.2148622443573169</v>
      </c>
      <c r="S371" s="445">
        <v>14859.76</v>
      </c>
    </row>
    <row r="372" spans="17:19" ht="15" customHeight="1">
      <c r="Q372" s="447">
        <f t="shared" si="5"/>
        <v>44368</v>
      </c>
      <c r="R372" s="446">
        <v>1.2137135742290983</v>
      </c>
      <c r="S372" s="445">
        <v>14533.17</v>
      </c>
    </row>
    <row r="373" spans="17:19" ht="15" customHeight="1">
      <c r="Q373" s="447">
        <f t="shared" si="5"/>
        <v>44369</v>
      </c>
      <c r="R373" s="446">
        <v>1.2161544982515631</v>
      </c>
      <c r="S373" s="445">
        <v>11584.05</v>
      </c>
    </row>
    <row r="374" spans="17:19" ht="15" customHeight="1">
      <c r="Q374" s="447">
        <f t="shared" si="5"/>
        <v>44370</v>
      </c>
      <c r="R374" s="446">
        <v>1.2018679135318429</v>
      </c>
      <c r="S374" s="445">
        <v>10857.07</v>
      </c>
    </row>
    <row r="375" spans="17:19" ht="15" customHeight="1">
      <c r="Q375" s="447">
        <f t="shared" si="5"/>
        <v>44371</v>
      </c>
      <c r="R375" s="446">
        <v>1.2165134576666312</v>
      </c>
      <c r="S375" s="445">
        <v>16042.12</v>
      </c>
    </row>
    <row r="376" spans="17:19" ht="15" customHeight="1">
      <c r="Q376" s="447">
        <f t="shared" si="5"/>
        <v>44372</v>
      </c>
      <c r="R376" s="446">
        <v>1.2208209706474515</v>
      </c>
      <c r="S376" s="445">
        <v>16209.2</v>
      </c>
    </row>
    <row r="377" spans="17:19" ht="15" customHeight="1">
      <c r="Q377" s="447">
        <f t="shared" si="5"/>
        <v>44373</v>
      </c>
      <c r="R377" s="446">
        <v>1.2208209706474515</v>
      </c>
      <c r="S377" s="445">
        <v>16209.2</v>
      </c>
    </row>
    <row r="378" spans="17:19" ht="15" customHeight="1">
      <c r="Q378" s="447">
        <f t="shared" si="5"/>
        <v>44374</v>
      </c>
      <c r="R378" s="446">
        <v>1.2208209706474515</v>
      </c>
      <c r="S378" s="445">
        <v>16209.2</v>
      </c>
    </row>
    <row r="379" spans="17:19" ht="15" customHeight="1">
      <c r="Q379" s="447">
        <f t="shared" si="5"/>
        <v>44375</v>
      </c>
      <c r="R379" s="446">
        <v>1.2076112641729364</v>
      </c>
      <c r="S379" s="445">
        <v>11126.44</v>
      </c>
    </row>
    <row r="380" spans="17:19" ht="15" customHeight="1">
      <c r="Q380" s="447">
        <f t="shared" si="5"/>
        <v>44376</v>
      </c>
      <c r="R380" s="446">
        <v>1.1867054678393558</v>
      </c>
      <c r="S380" s="445">
        <v>16750.91</v>
      </c>
    </row>
    <row r="381" spans="17:19" ht="15" customHeight="1">
      <c r="Q381" s="447">
        <f t="shared" si="5"/>
        <v>44377</v>
      </c>
      <c r="R381" s="446">
        <v>1.1858583236197946</v>
      </c>
      <c r="S381" s="445">
        <v>13014.3</v>
      </c>
    </row>
    <row r="382" spans="17:19" ht="15" customHeight="1">
      <c r="Q382" s="447">
        <f t="shared" si="5"/>
        <v>44378</v>
      </c>
      <c r="R382" s="446">
        <v>1.1956938115926672</v>
      </c>
      <c r="S382" s="445">
        <v>10503.67</v>
      </c>
    </row>
    <row r="383" spans="17:19" ht="15" customHeight="1">
      <c r="Q383" s="447">
        <f t="shared" si="5"/>
        <v>44379</v>
      </c>
      <c r="R383" s="446">
        <v>1.2226875596058069</v>
      </c>
      <c r="S383" s="445">
        <v>13379.52</v>
      </c>
    </row>
    <row r="384" spans="17:19" ht="15" customHeight="1">
      <c r="Q384" s="447">
        <f t="shared" si="5"/>
        <v>44380</v>
      </c>
      <c r="R384" s="446">
        <v>1.2226875596058069</v>
      </c>
      <c r="S384" s="445">
        <v>13379.52</v>
      </c>
    </row>
    <row r="385" spans="17:19" ht="15" customHeight="1">
      <c r="Q385" s="447">
        <f t="shared" si="5"/>
        <v>44381</v>
      </c>
      <c r="R385" s="446">
        <v>1.2226875596058069</v>
      </c>
      <c r="S385" s="445">
        <v>13379.52</v>
      </c>
    </row>
    <row r="386" spans="17:19" ht="15" customHeight="1">
      <c r="Q386" s="447">
        <f t="shared" si="5"/>
        <v>44382</v>
      </c>
      <c r="R386" s="446">
        <v>1.2226875596058069</v>
      </c>
      <c r="S386" s="445">
        <v>13379.52</v>
      </c>
    </row>
    <row r="387" spans="17:19" ht="15" customHeight="1">
      <c r="Q387" s="447">
        <f t="shared" si="5"/>
        <v>44383</v>
      </c>
      <c r="R387" s="446">
        <v>1.2414970329553885</v>
      </c>
      <c r="S387" s="445">
        <v>11251.66</v>
      </c>
    </row>
    <row r="388" spans="17:19" ht="15" customHeight="1">
      <c r="Q388" s="447">
        <f t="shared" si="5"/>
        <v>44384</v>
      </c>
      <c r="R388" s="446">
        <v>1.2286462858959415</v>
      </c>
      <c r="S388" s="445">
        <v>28974.7</v>
      </c>
    </row>
    <row r="389" spans="17:19" ht="15" customHeight="1">
      <c r="Q389" s="447">
        <f t="shared" si="5"/>
        <v>44385</v>
      </c>
      <c r="R389" s="446">
        <v>1.2388407332838827</v>
      </c>
      <c r="S389" s="445">
        <v>17540.48</v>
      </c>
    </row>
    <row r="390" spans="17:19" ht="15" customHeight="1">
      <c r="Q390" s="447">
        <f t="shared" si="5"/>
        <v>44386</v>
      </c>
      <c r="R390" s="446">
        <v>1.2359690579633358</v>
      </c>
      <c r="S390" s="445">
        <v>12462.88</v>
      </c>
    </row>
    <row r="391" spans="17:19" ht="15" customHeight="1">
      <c r="Q391" s="447">
        <f t="shared" si="5"/>
        <v>44387</v>
      </c>
      <c r="R391" s="446">
        <v>1.2359690579633358</v>
      </c>
      <c r="S391" s="445">
        <v>12462.88</v>
      </c>
    </row>
    <row r="392" spans="17:19" ht="15" customHeight="1">
      <c r="Q392" s="447">
        <f t="shared" si="5"/>
        <v>44388</v>
      </c>
      <c r="R392" s="446">
        <v>1.2359690579633358</v>
      </c>
      <c r="S392" s="445">
        <v>12462.88</v>
      </c>
    </row>
    <row r="393" spans="17:19" ht="15" customHeight="1">
      <c r="Q393" s="447">
        <f t="shared" si="5"/>
        <v>44389</v>
      </c>
      <c r="R393" s="446">
        <v>1.2471685917134683</v>
      </c>
      <c r="S393" s="445">
        <v>11500.37</v>
      </c>
    </row>
    <row r="394" spans="17:19" ht="15" customHeight="1">
      <c r="Q394" s="447">
        <f t="shared" si="5"/>
        <v>44390</v>
      </c>
      <c r="R394" s="446">
        <v>1.2575066228674368</v>
      </c>
      <c r="S394" s="445">
        <v>15231.08</v>
      </c>
    </row>
    <row r="395" spans="17:19" ht="15" customHeight="1">
      <c r="Q395" s="447">
        <f t="shared" si="5"/>
        <v>44391</v>
      </c>
      <c r="R395" s="446">
        <v>1.3056789763696091</v>
      </c>
      <c r="S395" s="445">
        <v>26929.360000000001</v>
      </c>
    </row>
    <row r="396" spans="17:19" ht="15" customHeight="1">
      <c r="Q396" s="447">
        <f t="shared" si="5"/>
        <v>44392</v>
      </c>
      <c r="R396" s="446">
        <v>1.3249192010172726</v>
      </c>
      <c r="S396" s="445">
        <v>28948.95</v>
      </c>
    </row>
    <row r="397" spans="17:19" ht="15" customHeight="1">
      <c r="Q397" s="447">
        <f t="shared" si="5"/>
        <v>44393</v>
      </c>
      <c r="R397" s="446">
        <v>1.3282934195189151</v>
      </c>
      <c r="S397" s="445">
        <v>21490.98</v>
      </c>
    </row>
    <row r="398" spans="17:19" ht="15" customHeight="1">
      <c r="Q398" s="447">
        <f t="shared" si="5"/>
        <v>44394</v>
      </c>
      <c r="R398" s="446">
        <v>1.3282934195189151</v>
      </c>
      <c r="S398" s="445">
        <v>21490.98</v>
      </c>
    </row>
    <row r="399" spans="17:19" ht="15" customHeight="1">
      <c r="Q399" s="447">
        <f t="shared" si="5"/>
        <v>44395</v>
      </c>
      <c r="R399" s="446">
        <v>1.3282934195189151</v>
      </c>
      <c r="S399" s="445">
        <v>21490.98</v>
      </c>
    </row>
    <row r="400" spans="17:19" ht="15" customHeight="1">
      <c r="Q400" s="447">
        <f t="shared" si="5"/>
        <v>44396</v>
      </c>
      <c r="R400" s="446">
        <v>1.3211142312175481</v>
      </c>
      <c r="S400" s="445">
        <v>15632.7</v>
      </c>
    </row>
    <row r="401" spans="17:19" ht="15" customHeight="1">
      <c r="Q401" s="447">
        <f t="shared" ref="Q401:Q464" si="6">Q402-1</f>
        <v>44397</v>
      </c>
      <c r="R401" s="446">
        <v>1.3244166578361767</v>
      </c>
      <c r="S401" s="445">
        <v>12748.71</v>
      </c>
    </row>
    <row r="402" spans="17:19" ht="15" customHeight="1">
      <c r="Q402" s="447">
        <f t="shared" si="6"/>
        <v>44398</v>
      </c>
      <c r="R402" s="446">
        <v>1.3317394299035712</v>
      </c>
      <c r="S402" s="445">
        <v>21215.71</v>
      </c>
    </row>
    <row r="403" spans="17:19" ht="15" customHeight="1">
      <c r="Q403" s="447">
        <f t="shared" si="6"/>
        <v>44399</v>
      </c>
      <c r="R403" s="446">
        <v>1.3196783935572745</v>
      </c>
      <c r="S403" s="445">
        <v>19674.21</v>
      </c>
    </row>
    <row r="404" spans="17:19" ht="15" customHeight="1">
      <c r="Q404" s="447">
        <f t="shared" si="6"/>
        <v>44400</v>
      </c>
      <c r="R404" s="446">
        <v>1.3092685705202924</v>
      </c>
      <c r="S404" s="445">
        <v>15910.27</v>
      </c>
    </row>
    <row r="405" spans="17:19" ht="15" customHeight="1">
      <c r="Q405" s="447">
        <f t="shared" si="6"/>
        <v>44401</v>
      </c>
      <c r="R405" s="446">
        <v>1.3092685705202924</v>
      </c>
      <c r="S405" s="445">
        <v>15910.27</v>
      </c>
    </row>
    <row r="406" spans="17:19" ht="15" customHeight="1">
      <c r="Q406" s="447">
        <f t="shared" si="6"/>
        <v>44402</v>
      </c>
      <c r="R406" s="446">
        <v>1.3092685705202924</v>
      </c>
      <c r="S406" s="445">
        <v>15910.27</v>
      </c>
    </row>
    <row r="407" spans="17:19" ht="15" customHeight="1">
      <c r="Q407" s="447">
        <f t="shared" si="6"/>
        <v>44403</v>
      </c>
      <c r="R407" s="446">
        <v>1.3364195427572323</v>
      </c>
      <c r="S407" s="445">
        <v>12058.86</v>
      </c>
    </row>
    <row r="408" spans="17:19" ht="15" customHeight="1">
      <c r="Q408" s="447">
        <f t="shared" si="6"/>
        <v>44404</v>
      </c>
      <c r="R408" s="446">
        <v>1.3308779273074069</v>
      </c>
      <c r="S408" s="445">
        <v>12335.2</v>
      </c>
    </row>
    <row r="409" spans="17:19" ht="15" customHeight="1">
      <c r="Q409" s="447">
        <f t="shared" si="6"/>
        <v>44405</v>
      </c>
      <c r="R409" s="446">
        <v>1.3306625516583661</v>
      </c>
      <c r="S409" s="445">
        <v>19270.810000000001</v>
      </c>
    </row>
    <row r="410" spans="17:19" ht="15" customHeight="1">
      <c r="Q410" s="447">
        <f t="shared" si="6"/>
        <v>44406</v>
      </c>
      <c r="R410" s="446">
        <v>1.2984279961852285</v>
      </c>
      <c r="S410" s="445">
        <v>18739.68</v>
      </c>
    </row>
    <row r="411" spans="17:19" ht="15" customHeight="1">
      <c r="Q411" s="447">
        <f t="shared" si="6"/>
        <v>44407</v>
      </c>
      <c r="R411" s="446">
        <v>1.3274319169227509</v>
      </c>
      <c r="S411" s="445">
        <v>19765.52</v>
      </c>
    </row>
    <row r="412" spans="17:19" ht="15" customHeight="1">
      <c r="Q412" s="447">
        <f t="shared" si="6"/>
        <v>44408</v>
      </c>
      <c r="R412" s="446">
        <v>1.3274319169227509</v>
      </c>
      <c r="S412" s="445">
        <v>19765.52</v>
      </c>
    </row>
    <row r="413" spans="17:19" ht="15" customHeight="1">
      <c r="Q413" s="447">
        <f t="shared" si="6"/>
        <v>44409</v>
      </c>
      <c r="R413" s="446">
        <v>1.3274319169227509</v>
      </c>
      <c r="S413" s="445">
        <v>19765.52</v>
      </c>
    </row>
    <row r="414" spans="17:19" ht="15" customHeight="1">
      <c r="Q414" s="447">
        <f t="shared" si="6"/>
        <v>44410</v>
      </c>
      <c r="R414" s="446">
        <v>1.3355013245734875</v>
      </c>
      <c r="S414" s="445">
        <v>15111.87</v>
      </c>
    </row>
    <row r="415" spans="17:19" ht="15" customHeight="1">
      <c r="Q415" s="447">
        <f t="shared" si="6"/>
        <v>44411</v>
      </c>
      <c r="R415" s="446">
        <v>1.3641175691427361</v>
      </c>
      <c r="S415" s="445">
        <v>21610.13</v>
      </c>
    </row>
    <row r="416" spans="17:19" ht="15" customHeight="1">
      <c r="Q416" s="447">
        <f t="shared" si="6"/>
        <v>44412</v>
      </c>
      <c r="R416" s="446">
        <v>1.3658405743350641</v>
      </c>
      <c r="S416" s="445">
        <v>16630.990000000002</v>
      </c>
    </row>
    <row r="417" spans="17:19" ht="15" customHeight="1">
      <c r="Q417" s="447">
        <f t="shared" si="6"/>
        <v>44413</v>
      </c>
      <c r="R417" s="446">
        <v>1.3588049697997246</v>
      </c>
      <c r="S417" s="445">
        <v>15650.33</v>
      </c>
    </row>
    <row r="418" spans="17:19" ht="15" customHeight="1">
      <c r="Q418" s="447">
        <f t="shared" si="6"/>
        <v>44414</v>
      </c>
      <c r="R418" s="446">
        <v>1.3674199957613649</v>
      </c>
      <c r="S418" s="445">
        <v>10478.34</v>
      </c>
    </row>
    <row r="419" spans="17:19" ht="15" customHeight="1">
      <c r="Q419" s="447">
        <f t="shared" si="6"/>
        <v>44415</v>
      </c>
      <c r="R419" s="446">
        <v>1.3674199957613649</v>
      </c>
      <c r="S419" s="445">
        <v>10478.34</v>
      </c>
    </row>
    <row r="420" spans="17:19" ht="15" customHeight="1">
      <c r="Q420" s="447">
        <f t="shared" si="6"/>
        <v>44416</v>
      </c>
      <c r="R420" s="446">
        <v>1.3674199957613649</v>
      </c>
      <c r="S420" s="445">
        <v>10478.34</v>
      </c>
    </row>
    <row r="421" spans="17:19" ht="15" customHeight="1">
      <c r="Q421" s="447">
        <f t="shared" si="6"/>
        <v>44417</v>
      </c>
      <c r="R421" s="446">
        <v>1.3698609197838296</v>
      </c>
      <c r="S421" s="445">
        <v>10291.11</v>
      </c>
    </row>
    <row r="422" spans="17:19" ht="15" customHeight="1">
      <c r="Q422" s="447">
        <f t="shared" si="6"/>
        <v>44418</v>
      </c>
      <c r="R422" s="446">
        <v>1.3641893610257498</v>
      </c>
      <c r="S422" s="445">
        <v>12429.23</v>
      </c>
    </row>
    <row r="423" spans="17:19" ht="15" customHeight="1">
      <c r="Q423" s="447">
        <f t="shared" si="6"/>
        <v>44419</v>
      </c>
      <c r="R423" s="446">
        <v>1.3733069301684857</v>
      </c>
      <c r="S423" s="445">
        <v>13420.38</v>
      </c>
    </row>
    <row r="424" spans="17:19" ht="15" customHeight="1">
      <c r="Q424" s="447">
        <f t="shared" si="6"/>
        <v>44420</v>
      </c>
      <c r="R424" s="446">
        <v>1.3680661227084878</v>
      </c>
      <c r="S424" s="445">
        <v>13341.25</v>
      </c>
    </row>
    <row r="425" spans="17:19" ht="15" customHeight="1">
      <c r="Q425" s="447">
        <f t="shared" si="6"/>
        <v>44421</v>
      </c>
      <c r="R425" s="446">
        <v>1.3500463600720569</v>
      </c>
      <c r="S425" s="445">
        <v>15408.03</v>
      </c>
    </row>
    <row r="426" spans="17:19" ht="15" customHeight="1">
      <c r="Q426" s="447">
        <f t="shared" si="6"/>
        <v>44422</v>
      </c>
      <c r="R426" s="446">
        <v>1.3500463600720569</v>
      </c>
      <c r="S426" s="445">
        <v>15408.03</v>
      </c>
    </row>
    <row r="427" spans="17:19" ht="15" customHeight="1">
      <c r="Q427" s="447">
        <f t="shared" si="6"/>
        <v>44423</v>
      </c>
      <c r="R427" s="446">
        <v>1.3500463600720569</v>
      </c>
      <c r="S427" s="445">
        <v>15408.03</v>
      </c>
    </row>
    <row r="428" spans="17:19" ht="15" customHeight="1">
      <c r="Q428" s="447">
        <f t="shared" si="6"/>
        <v>44424</v>
      </c>
      <c r="R428" s="446">
        <v>1.3630406908975312</v>
      </c>
      <c r="S428" s="445">
        <v>33651.050000000003</v>
      </c>
    </row>
    <row r="429" spans="17:19" ht="15" customHeight="1">
      <c r="Q429" s="447">
        <f t="shared" si="6"/>
        <v>44425</v>
      </c>
      <c r="R429" s="446">
        <v>1.426935466779697</v>
      </c>
      <c r="S429" s="445">
        <v>40751.4</v>
      </c>
    </row>
    <row r="430" spans="17:19" ht="15" customHeight="1">
      <c r="Q430" s="447">
        <f t="shared" si="6"/>
        <v>44426</v>
      </c>
      <c r="R430" s="446">
        <v>1.4711592667161173</v>
      </c>
      <c r="S430" s="445">
        <v>42633.08</v>
      </c>
    </row>
    <row r="431" spans="17:19" ht="15" customHeight="1">
      <c r="Q431" s="447">
        <f t="shared" si="6"/>
        <v>44427</v>
      </c>
      <c r="R431" s="446">
        <v>1.4731694394405002</v>
      </c>
      <c r="S431" s="445">
        <v>28263.98</v>
      </c>
    </row>
    <row r="432" spans="17:19" ht="15" customHeight="1">
      <c r="Q432" s="447">
        <f t="shared" si="6"/>
        <v>44428</v>
      </c>
      <c r="R432" s="446">
        <v>1.4641236621807778</v>
      </c>
      <c r="S432" s="445">
        <v>15028.06</v>
      </c>
    </row>
    <row r="433" spans="17:19" ht="15" customHeight="1">
      <c r="Q433" s="447">
        <f t="shared" si="6"/>
        <v>44429</v>
      </c>
      <c r="R433" s="446">
        <v>1.4641236621807778</v>
      </c>
      <c r="S433" s="445">
        <v>15028.06</v>
      </c>
    </row>
    <row r="434" spans="17:19" ht="15" customHeight="1">
      <c r="Q434" s="447">
        <f t="shared" si="6"/>
        <v>44430</v>
      </c>
      <c r="R434" s="446">
        <v>1.4641236621807778</v>
      </c>
      <c r="S434" s="445">
        <v>15028.06</v>
      </c>
    </row>
    <row r="435" spans="17:19" ht="15" customHeight="1">
      <c r="Q435" s="447">
        <f t="shared" si="6"/>
        <v>44431</v>
      </c>
      <c r="R435" s="446">
        <v>1.4536420472607821</v>
      </c>
      <c r="S435" s="445">
        <v>17297.77</v>
      </c>
    </row>
    <row r="436" spans="17:19" ht="15" customHeight="1">
      <c r="Q436" s="447">
        <f t="shared" si="6"/>
        <v>44432</v>
      </c>
      <c r="R436" s="446">
        <v>1.4169563950407968</v>
      </c>
      <c r="S436" s="445">
        <v>27019.64</v>
      </c>
    </row>
    <row r="437" spans="17:19" ht="15" customHeight="1">
      <c r="Q437" s="447">
        <f t="shared" si="6"/>
        <v>44433</v>
      </c>
      <c r="R437" s="446">
        <v>1.3812758291830032</v>
      </c>
      <c r="S437" s="445">
        <v>29228.03</v>
      </c>
    </row>
    <row r="438" spans="17:19" ht="15" customHeight="1">
      <c r="Q438" s="447">
        <f t="shared" si="6"/>
        <v>44434</v>
      </c>
      <c r="R438" s="446">
        <v>1.4096336229734026</v>
      </c>
      <c r="S438" s="445">
        <v>20371.72</v>
      </c>
    </row>
    <row r="439" spans="17:19" ht="15" customHeight="1">
      <c r="Q439" s="447">
        <f t="shared" si="6"/>
        <v>44435</v>
      </c>
      <c r="R439" s="446">
        <v>1.3532769948076719</v>
      </c>
      <c r="S439" s="445">
        <v>25625.84</v>
      </c>
    </row>
    <row r="440" spans="17:19" ht="15" customHeight="1">
      <c r="Q440" s="447">
        <f t="shared" si="6"/>
        <v>44436</v>
      </c>
      <c r="R440" s="446">
        <v>1.3532769948076719</v>
      </c>
      <c r="S440" s="445">
        <v>25625.84</v>
      </c>
    </row>
    <row r="441" spans="17:19" ht="15" customHeight="1">
      <c r="Q441" s="447">
        <f t="shared" si="6"/>
        <v>44437</v>
      </c>
      <c r="R441" s="446">
        <v>1.3532769948076719</v>
      </c>
      <c r="S441" s="445">
        <v>25625.84</v>
      </c>
    </row>
    <row r="442" spans="17:19" ht="15" customHeight="1">
      <c r="Q442" s="447">
        <f t="shared" si="6"/>
        <v>44438</v>
      </c>
      <c r="R442" s="446">
        <v>1.3590921373317792</v>
      </c>
      <c r="S442" s="445">
        <v>24271.03</v>
      </c>
    </row>
    <row r="443" spans="17:19" ht="15" customHeight="1">
      <c r="Q443" s="447">
        <f t="shared" si="6"/>
        <v>44439</v>
      </c>
      <c r="R443" s="446">
        <v>1.3550717918830137</v>
      </c>
      <c r="S443" s="445">
        <v>18662.2</v>
      </c>
    </row>
    <row r="444" spans="17:19" ht="15" customHeight="1">
      <c r="Q444" s="447">
        <f t="shared" si="6"/>
        <v>44440</v>
      </c>
      <c r="R444" s="446">
        <v>1.3698609197838296</v>
      </c>
      <c r="S444" s="445">
        <v>17419.36</v>
      </c>
    </row>
    <row r="445" spans="17:19" ht="15" customHeight="1">
      <c r="Q445" s="447">
        <f t="shared" si="6"/>
        <v>44441</v>
      </c>
      <c r="R445" s="446">
        <v>1.3929779061142313</v>
      </c>
      <c r="S445" s="445">
        <v>13747.26</v>
      </c>
    </row>
    <row r="446" spans="17:19" ht="15" customHeight="1">
      <c r="Q446" s="447">
        <f t="shared" si="6"/>
        <v>44442</v>
      </c>
      <c r="R446" s="446">
        <v>1.395203454487655</v>
      </c>
      <c r="S446" s="445">
        <v>10543.91</v>
      </c>
    </row>
    <row r="447" spans="17:19" ht="15" customHeight="1">
      <c r="Q447" s="447">
        <f t="shared" si="6"/>
        <v>44443</v>
      </c>
      <c r="R447" s="446">
        <v>1.395203454487655</v>
      </c>
      <c r="S447" s="445">
        <v>10543.91</v>
      </c>
    </row>
    <row r="448" spans="17:19" ht="15" customHeight="1">
      <c r="Q448" s="447">
        <f t="shared" si="6"/>
        <v>44444</v>
      </c>
      <c r="R448" s="446">
        <v>1.395203454487655</v>
      </c>
      <c r="S448" s="445">
        <v>10543.91</v>
      </c>
    </row>
    <row r="449" spans="17:19" ht="15" customHeight="1">
      <c r="Q449" s="447">
        <f t="shared" si="6"/>
        <v>44445</v>
      </c>
      <c r="R449" s="446">
        <v>1.4463192751933878</v>
      </c>
      <c r="S449" s="445">
        <v>18887.669999999998</v>
      </c>
    </row>
    <row r="450" spans="17:19" ht="15" customHeight="1">
      <c r="Q450" s="447">
        <f t="shared" si="6"/>
        <v>44446</v>
      </c>
      <c r="R450" s="446">
        <v>1.4572316414114654</v>
      </c>
      <c r="S450" s="445">
        <v>14328.34</v>
      </c>
    </row>
    <row r="451" spans="17:19" ht="15" customHeight="1">
      <c r="Q451" s="447">
        <f t="shared" si="6"/>
        <v>44447</v>
      </c>
      <c r="R451" s="446">
        <v>1.4591700222528345</v>
      </c>
      <c r="S451" s="445">
        <v>15859.93</v>
      </c>
    </row>
    <row r="452" spans="17:19" ht="15" customHeight="1">
      <c r="Q452" s="447">
        <f t="shared" si="6"/>
        <v>44448</v>
      </c>
      <c r="R452" s="446">
        <v>1.4501242449931124</v>
      </c>
      <c r="S452" s="445">
        <v>12996.98</v>
      </c>
    </row>
    <row r="453" spans="17:19" ht="15" customHeight="1">
      <c r="Q453" s="447">
        <f t="shared" si="6"/>
        <v>44449</v>
      </c>
      <c r="R453" s="446">
        <v>1.467785048214475</v>
      </c>
      <c r="S453" s="445">
        <v>12261.82</v>
      </c>
    </row>
    <row r="454" spans="17:19" ht="15" customHeight="1">
      <c r="Q454" s="447">
        <f t="shared" si="6"/>
        <v>44450</v>
      </c>
      <c r="R454" s="446">
        <v>1.467785048214475</v>
      </c>
      <c r="S454" s="445">
        <v>12261.82</v>
      </c>
    </row>
    <row r="455" spans="17:19" ht="15" customHeight="1">
      <c r="Q455" s="447">
        <f t="shared" si="6"/>
        <v>44451</v>
      </c>
      <c r="R455" s="446">
        <v>1.467785048214475</v>
      </c>
      <c r="S455" s="445">
        <v>12261.82</v>
      </c>
    </row>
    <row r="456" spans="17:19" ht="15" customHeight="1">
      <c r="Q456" s="447">
        <f t="shared" si="6"/>
        <v>44452</v>
      </c>
      <c r="R456" s="446">
        <v>1.4834356787114549</v>
      </c>
      <c r="S456" s="445">
        <v>17328.72</v>
      </c>
    </row>
    <row r="457" spans="17:19" ht="15" customHeight="1">
      <c r="Q457" s="447">
        <f t="shared" si="6"/>
        <v>44453</v>
      </c>
      <c r="R457" s="446">
        <v>1.4860919783829607</v>
      </c>
      <c r="S457" s="445">
        <v>14161.15</v>
      </c>
    </row>
    <row r="458" spans="17:19" ht="15" customHeight="1">
      <c r="Q458" s="447">
        <f t="shared" si="6"/>
        <v>44454</v>
      </c>
      <c r="R458" s="446">
        <v>1.4786256225495391</v>
      </c>
      <c r="S458" s="445">
        <v>13368.55</v>
      </c>
    </row>
    <row r="459" spans="17:19" ht="15" customHeight="1">
      <c r="Q459" s="447">
        <f t="shared" si="6"/>
        <v>44455</v>
      </c>
      <c r="R459" s="446">
        <v>1.4394990463070891</v>
      </c>
      <c r="S459" s="445">
        <v>19368.79</v>
      </c>
    </row>
    <row r="460" spans="17:19" ht="15" customHeight="1">
      <c r="Q460" s="447">
        <f t="shared" si="6"/>
        <v>44456</v>
      </c>
      <c r="R460" s="446">
        <v>1.4352633252092826</v>
      </c>
      <c r="S460" s="445">
        <v>14531.8</v>
      </c>
    </row>
    <row r="461" spans="17:19" ht="15" customHeight="1">
      <c r="Q461" s="447">
        <f t="shared" si="6"/>
        <v>44457</v>
      </c>
      <c r="R461" s="446">
        <v>1.4352633252092826</v>
      </c>
      <c r="S461" s="445">
        <v>14531.8</v>
      </c>
    </row>
    <row r="462" spans="17:19" ht="15" customHeight="1">
      <c r="Q462" s="447">
        <f t="shared" si="6"/>
        <v>44458</v>
      </c>
      <c r="R462" s="446">
        <v>1.4352633252092826</v>
      </c>
      <c r="S462" s="445">
        <v>14531.8</v>
      </c>
    </row>
    <row r="463" spans="17:19" ht="15" customHeight="1">
      <c r="Q463" s="447">
        <f t="shared" si="6"/>
        <v>44459</v>
      </c>
      <c r="R463" s="446">
        <v>1.4780512874854297</v>
      </c>
      <c r="S463" s="445">
        <v>16970.53</v>
      </c>
    </row>
    <row r="464" spans="17:19" ht="15" customHeight="1">
      <c r="Q464" s="447">
        <f t="shared" si="6"/>
        <v>44460</v>
      </c>
      <c r="R464" s="446">
        <v>1.4677132563314612</v>
      </c>
      <c r="S464" s="445">
        <v>11372.74</v>
      </c>
    </row>
    <row r="465" spans="17:19" ht="15" customHeight="1">
      <c r="Q465" s="447">
        <f t="shared" ref="Q465:Q528" si="7">Q466-1</f>
        <v>44461</v>
      </c>
      <c r="R465" s="446">
        <v>1.4659184592561196</v>
      </c>
      <c r="S465" s="445">
        <v>10237.469999999999</v>
      </c>
    </row>
    <row r="466" spans="17:19" ht="15" customHeight="1">
      <c r="Q466" s="447">
        <f t="shared" si="7"/>
        <v>44462</v>
      </c>
      <c r="R466" s="446">
        <v>1.4659184592561196</v>
      </c>
      <c r="S466" s="445">
        <v>10237.469999999999</v>
      </c>
    </row>
    <row r="467" spans="17:19" ht="15" customHeight="1">
      <c r="Q467" s="447">
        <f t="shared" si="7"/>
        <v>44463</v>
      </c>
      <c r="R467" s="446">
        <v>1.4400733813711986</v>
      </c>
      <c r="S467" s="445">
        <v>10544.89</v>
      </c>
    </row>
    <row r="468" spans="17:19" ht="15" customHeight="1">
      <c r="Q468" s="447">
        <f t="shared" si="7"/>
        <v>44464</v>
      </c>
      <c r="R468" s="446">
        <v>1.4400733813711986</v>
      </c>
      <c r="S468" s="445">
        <v>10544.89</v>
      </c>
    </row>
    <row r="469" spans="17:19" ht="15" customHeight="1">
      <c r="Q469" s="447">
        <f t="shared" si="7"/>
        <v>44465</v>
      </c>
      <c r="R469" s="446">
        <v>1.4400733813711986</v>
      </c>
      <c r="S469" s="445">
        <v>10544.89</v>
      </c>
    </row>
    <row r="470" spans="17:19" ht="15" customHeight="1">
      <c r="Q470" s="447">
        <f t="shared" si="7"/>
        <v>44466</v>
      </c>
      <c r="R470" s="446">
        <v>1.435191533326269</v>
      </c>
      <c r="S470" s="445">
        <v>15173.42</v>
      </c>
    </row>
    <row r="471" spans="17:19" ht="15" customHeight="1">
      <c r="Q471" s="447">
        <f t="shared" si="7"/>
        <v>44467</v>
      </c>
      <c r="R471" s="446">
        <v>1.4140847197202502</v>
      </c>
      <c r="S471" s="445">
        <v>16634.37</v>
      </c>
    </row>
    <row r="472" spans="17:19" ht="15" customHeight="1">
      <c r="Q472" s="447">
        <f t="shared" si="7"/>
        <v>44468</v>
      </c>
      <c r="R472" s="446">
        <v>1.4087721203772385</v>
      </c>
      <c r="S472" s="445">
        <v>25544.959999999999</v>
      </c>
    </row>
    <row r="473" spans="17:19" ht="15" customHeight="1">
      <c r="Q473" s="447">
        <f t="shared" si="7"/>
        <v>44469</v>
      </c>
      <c r="R473" s="446">
        <v>1.4105669174525803</v>
      </c>
      <c r="S473" s="445">
        <v>16025.65</v>
      </c>
    </row>
    <row r="474" spans="17:19" ht="15" customHeight="1">
      <c r="Q474" s="447">
        <f t="shared" si="7"/>
        <v>44470</v>
      </c>
      <c r="R474" s="446">
        <v>1.3878806824202607</v>
      </c>
      <c r="S474" s="445">
        <v>29539.52</v>
      </c>
    </row>
    <row r="475" spans="17:19" ht="15" customHeight="1">
      <c r="Q475" s="447">
        <f t="shared" si="7"/>
        <v>44471</v>
      </c>
      <c r="R475" s="446">
        <v>1.3878806824202607</v>
      </c>
      <c r="S475" s="445">
        <v>29539.52</v>
      </c>
    </row>
    <row r="476" spans="17:19" ht="15" customHeight="1">
      <c r="Q476" s="447">
        <f t="shared" si="7"/>
        <v>44472</v>
      </c>
      <c r="R476" s="446">
        <v>1.3878806824202607</v>
      </c>
      <c r="S476" s="445">
        <v>29539.52</v>
      </c>
    </row>
    <row r="477" spans="17:19" ht="15" customHeight="1">
      <c r="Q477" s="447">
        <f t="shared" si="7"/>
        <v>44473</v>
      </c>
      <c r="R477" s="446">
        <v>1.356507629543287</v>
      </c>
      <c r="S477" s="445">
        <v>25527.09</v>
      </c>
    </row>
    <row r="478" spans="17:19" ht="15" customHeight="1">
      <c r="Q478" s="447">
        <f t="shared" si="7"/>
        <v>44474</v>
      </c>
      <c r="R478" s="446">
        <v>1.3631124827805448</v>
      </c>
      <c r="S478" s="445">
        <v>24657.040000000001</v>
      </c>
    </row>
    <row r="479" spans="17:19" ht="15" customHeight="1">
      <c r="Q479" s="447">
        <f t="shared" si="7"/>
        <v>44475</v>
      </c>
      <c r="R479" s="446">
        <v>1.4200434460103848</v>
      </c>
      <c r="S479" s="445">
        <v>24456.46</v>
      </c>
    </row>
    <row r="480" spans="17:19" ht="15" customHeight="1">
      <c r="Q480" s="447">
        <f t="shared" si="7"/>
        <v>44476</v>
      </c>
      <c r="R480" s="446">
        <v>1.410207958037512</v>
      </c>
      <c r="S480" s="445">
        <v>17488.169999999998</v>
      </c>
    </row>
    <row r="481" spans="17:19" ht="15" customHeight="1">
      <c r="Q481" s="447">
        <f t="shared" si="7"/>
        <v>44477</v>
      </c>
      <c r="R481" s="446">
        <v>1.397572586627106</v>
      </c>
      <c r="S481" s="445">
        <v>15349.05</v>
      </c>
    </row>
    <row r="482" spans="17:19" ht="15" customHeight="1">
      <c r="Q482" s="447">
        <f t="shared" si="7"/>
        <v>44478</v>
      </c>
      <c r="R482" s="446">
        <v>1.397572586627106</v>
      </c>
      <c r="S482" s="445">
        <v>15349.05</v>
      </c>
    </row>
    <row r="483" spans="17:19" ht="15" customHeight="1">
      <c r="Q483" s="447">
        <f t="shared" si="7"/>
        <v>44479</v>
      </c>
      <c r="R483" s="446">
        <v>1.397572586627106</v>
      </c>
      <c r="S483" s="445">
        <v>15349.05</v>
      </c>
    </row>
    <row r="484" spans="17:19" ht="15" customHeight="1">
      <c r="Q484" s="447">
        <f t="shared" si="7"/>
        <v>44480</v>
      </c>
      <c r="R484" s="446">
        <v>1.4141565116032637</v>
      </c>
      <c r="S484" s="445">
        <v>17706.73</v>
      </c>
    </row>
    <row r="485" spans="17:19" ht="15" customHeight="1">
      <c r="Q485" s="447">
        <f t="shared" si="7"/>
        <v>44481</v>
      </c>
      <c r="R485" s="446">
        <v>1.3939829924764227</v>
      </c>
      <c r="S485" s="445">
        <v>14989.78</v>
      </c>
    </row>
    <row r="486" spans="17:19" ht="15" customHeight="1">
      <c r="Q486" s="447">
        <f t="shared" si="7"/>
        <v>44482</v>
      </c>
      <c r="R486" s="446">
        <v>1.4001570944155983</v>
      </c>
      <c r="S486" s="445">
        <v>12611.38</v>
      </c>
    </row>
    <row r="487" spans="17:19" ht="15" customHeight="1">
      <c r="Q487" s="447">
        <f t="shared" si="7"/>
        <v>44483</v>
      </c>
      <c r="R487" s="446">
        <v>1.377399067500265</v>
      </c>
      <c r="S487" s="445">
        <v>13887.01</v>
      </c>
    </row>
    <row r="488" spans="17:19" ht="15" customHeight="1">
      <c r="Q488" s="447">
        <f t="shared" si="7"/>
        <v>44484</v>
      </c>
      <c r="R488" s="446">
        <v>1.403028769736145</v>
      </c>
      <c r="S488" s="445">
        <v>21741.79</v>
      </c>
    </row>
    <row r="489" spans="17:19" ht="15" customHeight="1">
      <c r="Q489" s="447">
        <f t="shared" si="7"/>
        <v>44485</v>
      </c>
      <c r="R489" s="446">
        <v>1.403028769736145</v>
      </c>
      <c r="S489" s="445">
        <v>21741.79</v>
      </c>
    </row>
    <row r="490" spans="17:19" ht="15" customHeight="1">
      <c r="Q490" s="447">
        <f t="shared" si="7"/>
        <v>44486</v>
      </c>
      <c r="R490" s="446">
        <v>1.403028769736145</v>
      </c>
      <c r="S490" s="445">
        <v>21741.79</v>
      </c>
    </row>
    <row r="491" spans="17:19" ht="15" customHeight="1">
      <c r="Q491" s="447">
        <f t="shared" si="7"/>
        <v>44487</v>
      </c>
      <c r="R491" s="446">
        <v>1.4231304969799725</v>
      </c>
      <c r="S491" s="445">
        <v>21870.44</v>
      </c>
    </row>
    <row r="492" spans="17:19" ht="15" customHeight="1">
      <c r="Q492" s="447">
        <f t="shared" si="7"/>
        <v>44488</v>
      </c>
      <c r="R492" s="446">
        <v>1.4384221680618843</v>
      </c>
      <c r="S492" s="445">
        <v>12482.65</v>
      </c>
    </row>
    <row r="493" spans="17:19" ht="15" customHeight="1">
      <c r="Q493" s="447">
        <f t="shared" si="7"/>
        <v>44489</v>
      </c>
      <c r="R493" s="446">
        <v>1.4509139557062627</v>
      </c>
      <c r="S493" s="445">
        <v>12340.14</v>
      </c>
    </row>
    <row r="494" spans="17:19" ht="15" customHeight="1">
      <c r="Q494" s="447">
        <f t="shared" si="7"/>
        <v>44490</v>
      </c>
      <c r="R494" s="446">
        <v>1.5007375225177493</v>
      </c>
      <c r="S494" s="445">
        <v>17888.86</v>
      </c>
    </row>
    <row r="495" spans="17:19" ht="15" customHeight="1">
      <c r="Q495" s="447">
        <f t="shared" si="7"/>
        <v>44491</v>
      </c>
      <c r="R495" s="446">
        <v>1.5007375225177493</v>
      </c>
      <c r="S495" s="445">
        <v>17888.86</v>
      </c>
    </row>
    <row r="496" spans="17:19" ht="15" customHeight="1">
      <c r="Q496" s="447">
        <f t="shared" si="7"/>
        <v>44492</v>
      </c>
      <c r="R496" s="446">
        <v>1.5007375225177493</v>
      </c>
      <c r="S496" s="445">
        <v>17888.86</v>
      </c>
    </row>
    <row r="497" spans="17:19" ht="15" customHeight="1">
      <c r="Q497" s="447">
        <f t="shared" si="7"/>
        <v>44493</v>
      </c>
      <c r="R497" s="446">
        <v>1.5007375225177493</v>
      </c>
      <c r="S497" s="445">
        <v>17888.86</v>
      </c>
    </row>
    <row r="498" spans="17:19" ht="15" customHeight="1">
      <c r="Q498" s="447">
        <f t="shared" si="7"/>
        <v>44494</v>
      </c>
      <c r="R498" s="446">
        <v>1.5191880364522625</v>
      </c>
      <c r="S498" s="445">
        <v>23020.15</v>
      </c>
    </row>
    <row r="499" spans="17:19" ht="15" customHeight="1">
      <c r="Q499" s="447">
        <f t="shared" si="7"/>
        <v>44495</v>
      </c>
      <c r="R499" s="446">
        <v>1.5011682738158314</v>
      </c>
      <c r="S499" s="445">
        <v>15900.15</v>
      </c>
    </row>
    <row r="500" spans="17:19" ht="15" customHeight="1">
      <c r="Q500" s="447">
        <f t="shared" si="7"/>
        <v>44496</v>
      </c>
      <c r="R500" s="446">
        <v>1.5194034121013034</v>
      </c>
      <c r="S500" s="445">
        <v>14717.24</v>
      </c>
    </row>
    <row r="501" spans="17:19" ht="15" customHeight="1">
      <c r="Q501" s="447">
        <f t="shared" si="7"/>
        <v>44497</v>
      </c>
      <c r="R501" s="446">
        <v>1.5128847091236621</v>
      </c>
      <c r="S501" s="445">
        <v>12586.1</v>
      </c>
    </row>
    <row r="502" spans="17:19" ht="15" customHeight="1">
      <c r="Q502" s="447">
        <f t="shared" si="7"/>
        <v>44498</v>
      </c>
      <c r="R502" s="446">
        <v>1.5128847091236621</v>
      </c>
      <c r="S502" s="445">
        <v>12586.1</v>
      </c>
    </row>
    <row r="503" spans="17:19" ht="15" customHeight="1">
      <c r="Q503" s="447">
        <f t="shared" si="7"/>
        <v>44499</v>
      </c>
      <c r="R503" s="446">
        <v>1.5128847091236621</v>
      </c>
      <c r="S503" s="445">
        <v>12586.1</v>
      </c>
    </row>
    <row r="504" spans="17:19" ht="15" customHeight="1">
      <c r="Q504" s="447">
        <f t="shared" si="7"/>
        <v>44500</v>
      </c>
      <c r="R504" s="446">
        <v>1.5128847091236621</v>
      </c>
      <c r="S504" s="445">
        <v>12586.1</v>
      </c>
    </row>
    <row r="505" spans="17:19" ht="15" customHeight="1">
      <c r="Q505" s="447">
        <f t="shared" si="7"/>
        <v>44501</v>
      </c>
      <c r="R505" s="446">
        <v>1.5364180883755432</v>
      </c>
      <c r="S505" s="445">
        <v>17633.150000000001</v>
      </c>
    </row>
    <row r="506" spans="17:19" ht="15" customHeight="1">
      <c r="Q506" s="447">
        <f t="shared" si="7"/>
        <v>44502</v>
      </c>
      <c r="R506" s="446">
        <v>1.5390743880470488</v>
      </c>
      <c r="S506" s="445">
        <v>21496.57</v>
      </c>
    </row>
    <row r="507" spans="17:19" ht="15" customHeight="1">
      <c r="Q507" s="447">
        <f t="shared" si="7"/>
        <v>44503</v>
      </c>
      <c r="R507" s="446">
        <v>1.5145933559393876</v>
      </c>
      <c r="S507" s="445">
        <v>19719.939999999999</v>
      </c>
    </row>
    <row r="508" spans="17:19" ht="15" customHeight="1">
      <c r="Q508" s="447">
        <f t="shared" si="7"/>
        <v>44504</v>
      </c>
      <c r="R508" s="446">
        <v>1.5117934725018545</v>
      </c>
      <c r="S508" s="445">
        <v>17040.330000000002</v>
      </c>
    </row>
    <row r="509" spans="17:19" ht="15" customHeight="1">
      <c r="Q509" s="447">
        <f t="shared" si="7"/>
        <v>44505</v>
      </c>
      <c r="R509" s="446">
        <v>1.5218443361237681</v>
      </c>
      <c r="S509" s="445">
        <v>15995.58</v>
      </c>
    </row>
    <row r="510" spans="17:19" ht="15" customHeight="1">
      <c r="Q510" s="447">
        <f t="shared" si="7"/>
        <v>44506</v>
      </c>
      <c r="R510" s="446">
        <v>1.5218443361237681</v>
      </c>
      <c r="S510" s="445">
        <v>15995.58</v>
      </c>
    </row>
    <row r="511" spans="17:19" ht="15" customHeight="1">
      <c r="Q511" s="447">
        <f t="shared" si="7"/>
        <v>44507</v>
      </c>
      <c r="R511" s="446">
        <v>1.5218443361237681</v>
      </c>
      <c r="S511" s="445">
        <v>15995.58</v>
      </c>
    </row>
    <row r="512" spans="17:19" ht="15" customHeight="1">
      <c r="Q512" s="447">
        <f t="shared" si="7"/>
        <v>44508</v>
      </c>
      <c r="R512" s="446">
        <v>1.5084192540002122</v>
      </c>
      <c r="S512" s="445">
        <v>16508.2</v>
      </c>
    </row>
    <row r="513" spans="17:19" ht="15" customHeight="1">
      <c r="Q513" s="447">
        <f t="shared" si="7"/>
        <v>44509</v>
      </c>
      <c r="R513" s="446">
        <v>1.491260993959945</v>
      </c>
      <c r="S513" s="445">
        <v>21230.68</v>
      </c>
    </row>
    <row r="514" spans="17:19" ht="15" customHeight="1">
      <c r="Q514" s="447">
        <f t="shared" si="7"/>
        <v>44510</v>
      </c>
      <c r="R514" s="446">
        <v>1.5122960156829501</v>
      </c>
      <c r="S514" s="445">
        <v>21638.91</v>
      </c>
    </row>
    <row r="515" spans="17:19" ht="15" customHeight="1">
      <c r="Q515" s="447">
        <f t="shared" si="7"/>
        <v>44511</v>
      </c>
      <c r="R515" s="446">
        <v>1.5035374059552824</v>
      </c>
      <c r="S515" s="445">
        <v>15469.77</v>
      </c>
    </row>
    <row r="516" spans="17:19" ht="15" customHeight="1">
      <c r="Q516" s="447">
        <f t="shared" si="7"/>
        <v>44512</v>
      </c>
      <c r="R516" s="446">
        <v>1.478410246900498</v>
      </c>
      <c r="S516" s="445">
        <v>21226.3</v>
      </c>
    </row>
    <row r="517" spans="17:19" ht="15" customHeight="1">
      <c r="Q517" s="447">
        <f t="shared" si="7"/>
        <v>44513</v>
      </c>
      <c r="R517" s="446">
        <v>1.478410246900498</v>
      </c>
      <c r="S517" s="445">
        <v>21226.3</v>
      </c>
    </row>
    <row r="518" spans="17:19" ht="15" customHeight="1">
      <c r="Q518" s="447">
        <f t="shared" si="7"/>
        <v>44514</v>
      </c>
      <c r="R518" s="446">
        <v>1.478410246900498</v>
      </c>
      <c r="S518" s="445">
        <v>21226.3</v>
      </c>
    </row>
    <row r="519" spans="17:19" ht="15" customHeight="1">
      <c r="Q519" s="447">
        <f t="shared" si="7"/>
        <v>44515</v>
      </c>
      <c r="R519" s="446">
        <v>1.478410246900498</v>
      </c>
      <c r="S519" s="445">
        <v>21226.3</v>
      </c>
    </row>
    <row r="520" spans="17:19" ht="15" customHeight="1">
      <c r="Q520" s="447">
        <f t="shared" si="7"/>
        <v>44516</v>
      </c>
      <c r="R520" s="446">
        <v>1.543812652325951</v>
      </c>
      <c r="S520" s="445">
        <v>26071.66</v>
      </c>
    </row>
    <row r="521" spans="17:19" ht="15" customHeight="1">
      <c r="Q521" s="447">
        <f t="shared" si="7"/>
        <v>44517</v>
      </c>
      <c r="R521" s="446">
        <v>1.5200136431069196</v>
      </c>
      <c r="S521" s="445">
        <v>21862.560000000001</v>
      </c>
    </row>
    <row r="522" spans="17:19" ht="15" customHeight="1">
      <c r="Q522" s="447">
        <f t="shared" si="7"/>
        <v>44518</v>
      </c>
      <c r="R522" s="446">
        <v>1.4937880682420261</v>
      </c>
      <c r="S522" s="445">
        <v>21719.8</v>
      </c>
    </row>
    <row r="523" spans="17:19" ht="15" customHeight="1">
      <c r="Q523" s="447">
        <f t="shared" si="7"/>
        <v>44519</v>
      </c>
      <c r="R523" s="446">
        <v>1.4196844865953164</v>
      </c>
      <c r="S523" s="445">
        <v>31491.7</v>
      </c>
    </row>
    <row r="524" spans="17:19" ht="15" customHeight="1">
      <c r="Q524" s="447">
        <f t="shared" si="7"/>
        <v>44520</v>
      </c>
      <c r="R524" s="446">
        <v>1.4196844865953164</v>
      </c>
      <c r="S524" s="445">
        <v>31491.7</v>
      </c>
    </row>
    <row r="525" spans="17:19" ht="15" customHeight="1">
      <c r="Q525" s="447">
        <f t="shared" si="7"/>
        <v>44521</v>
      </c>
      <c r="R525" s="446">
        <v>1.4196844865953164</v>
      </c>
      <c r="S525" s="445">
        <v>31491.7</v>
      </c>
    </row>
    <row r="526" spans="17:19" ht="15" customHeight="1">
      <c r="Q526" s="447">
        <f t="shared" si="7"/>
        <v>44522</v>
      </c>
      <c r="R526" s="446">
        <v>1.4579136643000954</v>
      </c>
      <c r="S526" s="445">
        <v>38060.69</v>
      </c>
    </row>
    <row r="527" spans="17:19" ht="15" customHeight="1">
      <c r="Q527" s="447">
        <f t="shared" si="7"/>
        <v>44523</v>
      </c>
      <c r="R527" s="446">
        <v>1.4784820387835118</v>
      </c>
      <c r="S527" s="445">
        <v>66682.5</v>
      </c>
    </row>
    <row r="528" spans="17:19" ht="15" customHeight="1">
      <c r="Q528" s="447">
        <f t="shared" si="7"/>
        <v>44524</v>
      </c>
      <c r="R528" s="446">
        <v>1.4924383808413693</v>
      </c>
      <c r="S528" s="445">
        <v>61520.29</v>
      </c>
    </row>
    <row r="529" spans="17:19" ht="15" customHeight="1">
      <c r="Q529" s="447">
        <f t="shared" ref="Q529:Q592" si="8">Q530-1</f>
        <v>44525</v>
      </c>
      <c r="R529" s="446">
        <v>1.4307404365794214</v>
      </c>
      <c r="S529" s="445">
        <v>41910.769999999997</v>
      </c>
    </row>
    <row r="530" spans="17:19" ht="15" customHeight="1">
      <c r="Q530" s="447">
        <f t="shared" si="8"/>
        <v>44526</v>
      </c>
      <c r="R530" s="446">
        <v>1.3788564427254426</v>
      </c>
      <c r="S530" s="445">
        <v>44498.26</v>
      </c>
    </row>
    <row r="531" spans="17:19" ht="15" customHeight="1">
      <c r="Q531" s="447">
        <f t="shared" si="8"/>
        <v>44527</v>
      </c>
      <c r="R531" s="446">
        <v>1.3788564427254426</v>
      </c>
      <c r="S531" s="445">
        <v>44498.26</v>
      </c>
    </row>
    <row r="532" spans="17:19" ht="15" customHeight="1">
      <c r="Q532" s="447">
        <f t="shared" si="8"/>
        <v>44528</v>
      </c>
      <c r="R532" s="446">
        <v>1.3788564427254426</v>
      </c>
      <c r="S532" s="445">
        <v>44498.26</v>
      </c>
    </row>
    <row r="533" spans="17:19" ht="15" customHeight="1">
      <c r="Q533" s="447">
        <f t="shared" si="8"/>
        <v>44529</v>
      </c>
      <c r="R533" s="446">
        <v>1.3980033379251882</v>
      </c>
      <c r="S533" s="445">
        <v>26781.200000000001</v>
      </c>
    </row>
    <row r="534" spans="17:19" ht="15" customHeight="1">
      <c r="Q534" s="447">
        <f t="shared" si="8"/>
        <v>44530</v>
      </c>
      <c r="R534" s="446">
        <v>1.4061158207057329</v>
      </c>
      <c r="S534" s="445">
        <v>24940.76</v>
      </c>
    </row>
    <row r="535" spans="17:19" ht="15" customHeight="1">
      <c r="Q535" s="447">
        <f t="shared" si="8"/>
        <v>44531</v>
      </c>
      <c r="R535" s="446">
        <v>1.4303096852813393</v>
      </c>
      <c r="S535" s="445">
        <v>21975.97</v>
      </c>
    </row>
    <row r="536" spans="17:19" ht="15" customHeight="1">
      <c r="Q536" s="447">
        <f t="shared" si="8"/>
        <v>44532</v>
      </c>
      <c r="R536" s="446">
        <v>1.3787631132775247</v>
      </c>
      <c r="S536" s="445">
        <v>27058.97</v>
      </c>
    </row>
    <row r="537" spans="17:19" ht="15" customHeight="1">
      <c r="Q537" s="447">
        <f t="shared" si="8"/>
        <v>44533</v>
      </c>
      <c r="R537" s="446">
        <v>1.403244145385186</v>
      </c>
      <c r="S537" s="445">
        <v>30368.05</v>
      </c>
    </row>
    <row r="538" spans="17:19" ht="15" customHeight="1">
      <c r="Q538" s="447">
        <f t="shared" si="8"/>
        <v>44534</v>
      </c>
      <c r="R538" s="446">
        <v>1.403244145385186</v>
      </c>
      <c r="S538" s="445">
        <v>30368.05</v>
      </c>
    </row>
    <row r="539" spans="17:19" ht="15" customHeight="1">
      <c r="Q539" s="447">
        <f t="shared" si="8"/>
        <v>44535</v>
      </c>
      <c r="R539" s="446">
        <v>1.403244145385186</v>
      </c>
      <c r="S539" s="445">
        <v>30368.05</v>
      </c>
    </row>
    <row r="540" spans="17:19" ht="15" customHeight="1">
      <c r="Q540" s="447">
        <f t="shared" si="8"/>
        <v>44536</v>
      </c>
      <c r="R540" s="446">
        <v>1.3936240330613543</v>
      </c>
      <c r="S540" s="445">
        <v>17081.02</v>
      </c>
    </row>
    <row r="541" spans="17:19" ht="15" customHeight="1">
      <c r="Q541" s="447">
        <f t="shared" si="8"/>
        <v>44537</v>
      </c>
      <c r="R541" s="446">
        <v>1.4084849528451839</v>
      </c>
      <c r="S541" s="445">
        <v>22603</v>
      </c>
    </row>
    <row r="542" spans="17:19" ht="15" customHeight="1">
      <c r="Q542" s="447">
        <f t="shared" si="8"/>
        <v>44538</v>
      </c>
      <c r="R542" s="446">
        <v>1.4007745046095159</v>
      </c>
      <c r="S542" s="445">
        <v>13227.17</v>
      </c>
    </row>
    <row r="543" spans="17:19" ht="15" customHeight="1">
      <c r="Q543" s="447">
        <f t="shared" si="8"/>
        <v>44539</v>
      </c>
      <c r="R543" s="446">
        <v>1.4262893398325738</v>
      </c>
      <c r="S543" s="445">
        <v>19655.13</v>
      </c>
    </row>
    <row r="544" spans="17:19" ht="15" customHeight="1">
      <c r="Q544" s="447">
        <f t="shared" si="8"/>
        <v>44540</v>
      </c>
      <c r="R544" s="446">
        <v>1.4385657518279114</v>
      </c>
      <c r="S544" s="445">
        <v>23409.56</v>
      </c>
    </row>
    <row r="545" spans="17:19" ht="15" customHeight="1">
      <c r="Q545" s="447">
        <f t="shared" si="8"/>
        <v>44541</v>
      </c>
      <c r="R545" s="446">
        <v>1.4385657518279114</v>
      </c>
      <c r="S545" s="445">
        <v>23409.56</v>
      </c>
    </row>
    <row r="546" spans="17:19" ht="15" customHeight="1">
      <c r="Q546" s="447">
        <f t="shared" si="8"/>
        <v>44542</v>
      </c>
      <c r="R546" s="446">
        <v>1.4385657518279114</v>
      </c>
      <c r="S546" s="445">
        <v>23409.56</v>
      </c>
    </row>
    <row r="547" spans="17:19" ht="15" customHeight="1">
      <c r="Q547" s="447">
        <f t="shared" si="8"/>
        <v>44543</v>
      </c>
      <c r="R547" s="446">
        <v>1.4385657518279114</v>
      </c>
      <c r="S547" s="445">
        <v>23409.56</v>
      </c>
    </row>
    <row r="548" spans="17:19" ht="15" customHeight="1">
      <c r="Q548" s="447">
        <f t="shared" si="8"/>
        <v>44544</v>
      </c>
      <c r="R548" s="446">
        <v>1.4602469004980396</v>
      </c>
      <c r="S548" s="445">
        <v>19426.82</v>
      </c>
    </row>
    <row r="549" spans="17:19" ht="15" customHeight="1">
      <c r="Q549" s="447">
        <f t="shared" si="8"/>
        <v>44545</v>
      </c>
      <c r="R549" s="446">
        <v>1.4541445904418779</v>
      </c>
      <c r="S549" s="445">
        <v>15585.53</v>
      </c>
    </row>
    <row r="550" spans="17:19" ht="15" customHeight="1">
      <c r="Q550" s="447">
        <f t="shared" si="8"/>
        <v>44546</v>
      </c>
      <c r="R550" s="446">
        <v>1.4568583236197945</v>
      </c>
      <c r="S550" s="445">
        <v>15100.87</v>
      </c>
    </row>
    <row r="551" spans="17:19" ht="15" customHeight="1">
      <c r="Q551" s="447">
        <f t="shared" si="8"/>
        <v>44547</v>
      </c>
      <c r="R551" s="446">
        <v>1.4478269047366747</v>
      </c>
      <c r="S551" s="445">
        <v>14847.64</v>
      </c>
    </row>
    <row r="552" spans="17:19" ht="15" customHeight="1">
      <c r="Q552" s="447">
        <f t="shared" si="8"/>
        <v>44548</v>
      </c>
      <c r="R552" s="446">
        <v>1.4478269047366747</v>
      </c>
      <c r="S552" s="445">
        <v>14847.64</v>
      </c>
    </row>
    <row r="553" spans="17:19" ht="15" customHeight="1">
      <c r="Q553" s="447">
        <f t="shared" si="8"/>
        <v>44549</v>
      </c>
      <c r="R553" s="446">
        <v>1.4478269047366747</v>
      </c>
      <c r="S553" s="445">
        <v>14847.64</v>
      </c>
    </row>
    <row r="554" spans="17:19" ht="15" customHeight="1">
      <c r="Q554" s="447">
        <f t="shared" si="8"/>
        <v>44550</v>
      </c>
      <c r="R554" s="446">
        <v>1.4388242026067606</v>
      </c>
      <c r="S554" s="445">
        <v>13958.02</v>
      </c>
    </row>
    <row r="555" spans="17:19" ht="15" customHeight="1">
      <c r="Q555" s="447">
        <f t="shared" si="8"/>
        <v>44551</v>
      </c>
      <c r="R555" s="446">
        <v>1.4147236674790717</v>
      </c>
      <c r="S555" s="445">
        <v>20546.89</v>
      </c>
    </row>
    <row r="556" spans="17:19" ht="15" customHeight="1">
      <c r="Q556" s="447">
        <f t="shared" si="8"/>
        <v>44552</v>
      </c>
      <c r="R556" s="446">
        <v>1.4405472077990888</v>
      </c>
      <c r="S556" s="445">
        <v>16448.77</v>
      </c>
    </row>
    <row r="557" spans="17:19" ht="15" customHeight="1">
      <c r="Q557" s="447">
        <f t="shared" si="8"/>
        <v>44553</v>
      </c>
      <c r="R557" s="446">
        <v>1.450196036876126</v>
      </c>
      <c r="S557" s="445">
        <v>23764.15</v>
      </c>
    </row>
    <row r="558" spans="17:19" ht="15" customHeight="1">
      <c r="Q558" s="447">
        <f t="shared" si="8"/>
        <v>44554</v>
      </c>
      <c r="R558" s="446">
        <v>1.4690055102257074</v>
      </c>
      <c r="S558" s="445">
        <v>18123.580000000002</v>
      </c>
    </row>
    <row r="559" spans="17:19" ht="15" customHeight="1">
      <c r="Q559" s="447">
        <f t="shared" si="8"/>
        <v>44555</v>
      </c>
      <c r="R559" s="446">
        <v>1.4690055102257074</v>
      </c>
      <c r="S559" s="445">
        <v>18123.580000000002</v>
      </c>
    </row>
    <row r="560" spans="17:19" ht="15" customHeight="1">
      <c r="Q560" s="447">
        <f t="shared" si="8"/>
        <v>44556</v>
      </c>
      <c r="R560" s="446">
        <v>1.4690055102257074</v>
      </c>
      <c r="S560" s="445">
        <v>18123.580000000002</v>
      </c>
    </row>
    <row r="561" spans="17:19" ht="15" customHeight="1">
      <c r="Q561" s="447">
        <f t="shared" si="8"/>
        <v>44557</v>
      </c>
      <c r="R561" s="446">
        <v>1.5003785631026811</v>
      </c>
      <c r="S561" s="445">
        <v>19646.169999999998</v>
      </c>
    </row>
    <row r="562" spans="17:19" ht="15" customHeight="1">
      <c r="Q562" s="447">
        <f t="shared" si="8"/>
        <v>44558</v>
      </c>
      <c r="R562" s="446">
        <v>1.4993734767404896</v>
      </c>
      <c r="S562" s="445">
        <v>20233.740000000002</v>
      </c>
    </row>
    <row r="563" spans="17:19" ht="15" customHeight="1">
      <c r="Q563" s="447">
        <f t="shared" si="8"/>
        <v>44559</v>
      </c>
      <c r="R563" s="446">
        <v>1.5028194871251459</v>
      </c>
      <c r="S563" s="445">
        <v>13294.24</v>
      </c>
    </row>
    <row r="564" spans="17:19" ht="15" customHeight="1">
      <c r="Q564" s="447">
        <f t="shared" si="8"/>
        <v>44560</v>
      </c>
      <c r="R564" s="446">
        <v>1.5127267669810323</v>
      </c>
      <c r="S564" s="445">
        <v>13072.85</v>
      </c>
    </row>
    <row r="565" spans="17:19" ht="15" customHeight="1">
      <c r="Q565" s="447">
        <f t="shared" si="8"/>
        <v>44561</v>
      </c>
      <c r="R565" s="446">
        <v>1.5718832785842958</v>
      </c>
      <c r="S565" s="445">
        <v>32129.23</v>
      </c>
    </row>
    <row r="566" spans="17:19" ht="15" customHeight="1">
      <c r="Q566" s="447">
        <f t="shared" si="8"/>
        <v>44562</v>
      </c>
      <c r="R566" s="446">
        <v>1.5718832785842958</v>
      </c>
      <c r="S566" s="445">
        <v>32129.23</v>
      </c>
    </row>
    <row r="567" spans="17:19" ht="15" customHeight="1">
      <c r="Q567" s="447">
        <f t="shared" si="8"/>
        <v>44563</v>
      </c>
      <c r="R567" s="446">
        <v>1.5718832785842958</v>
      </c>
      <c r="S567" s="445">
        <v>32129.23</v>
      </c>
    </row>
    <row r="568" spans="17:19" ht="15" customHeight="1">
      <c r="Q568" s="447">
        <f t="shared" si="8"/>
        <v>44564</v>
      </c>
      <c r="R568" s="446">
        <v>1.5728165730634738</v>
      </c>
      <c r="S568" s="445">
        <v>15353.18</v>
      </c>
    </row>
    <row r="569" spans="17:19" ht="15" customHeight="1">
      <c r="Q569" s="447">
        <f t="shared" si="8"/>
        <v>44565</v>
      </c>
      <c r="R569" s="446">
        <v>1.6011025749708596</v>
      </c>
      <c r="S569" s="445">
        <v>32866.379999999997</v>
      </c>
    </row>
    <row r="570" spans="17:19" ht="15" customHeight="1">
      <c r="Q570" s="447">
        <f t="shared" si="8"/>
        <v>44566</v>
      </c>
      <c r="R570" s="446">
        <v>1.6141686976793472</v>
      </c>
      <c r="S570" s="445">
        <v>21293.45</v>
      </c>
    </row>
    <row r="571" spans="17:19" ht="15" customHeight="1">
      <c r="Q571" s="447">
        <f t="shared" si="8"/>
        <v>44567</v>
      </c>
      <c r="R571" s="446">
        <v>1.6189069619582495</v>
      </c>
      <c r="S571" s="445">
        <v>14489.23</v>
      </c>
    </row>
    <row r="572" spans="17:19" ht="15" customHeight="1">
      <c r="Q572" s="447">
        <f t="shared" si="8"/>
        <v>44568</v>
      </c>
      <c r="R572" s="446">
        <v>1.6268040690897532</v>
      </c>
      <c r="S572" s="445">
        <v>14868.66</v>
      </c>
    </row>
    <row r="573" spans="17:19" ht="15" customHeight="1">
      <c r="Q573" s="447">
        <f t="shared" si="8"/>
        <v>44569</v>
      </c>
      <c r="R573" s="446">
        <v>1.6268040690897532</v>
      </c>
      <c r="S573" s="445">
        <v>14868.66</v>
      </c>
    </row>
    <row r="574" spans="17:19" ht="15" customHeight="1">
      <c r="Q574" s="447">
        <f t="shared" si="8"/>
        <v>44570</v>
      </c>
      <c r="R574" s="446">
        <v>1.6268040690897532</v>
      </c>
      <c r="S574" s="445">
        <v>14868.66</v>
      </c>
    </row>
    <row r="575" spans="17:19" ht="15" customHeight="1">
      <c r="Q575" s="447">
        <f t="shared" si="8"/>
        <v>44571</v>
      </c>
      <c r="R575" s="446">
        <v>1.6069895093779805</v>
      </c>
      <c r="S575" s="445">
        <v>17625.009999999998</v>
      </c>
    </row>
    <row r="576" spans="17:19" ht="15" customHeight="1">
      <c r="Q576" s="447">
        <f t="shared" si="8"/>
        <v>44572</v>
      </c>
      <c r="R576" s="446">
        <v>1.6113688142418141</v>
      </c>
      <c r="S576" s="445">
        <v>15960.95</v>
      </c>
    </row>
    <row r="577" spans="17:19" ht="15" customHeight="1">
      <c r="Q577" s="447">
        <f t="shared" si="8"/>
        <v>44573</v>
      </c>
      <c r="R577" s="446">
        <v>1.6089996821023631</v>
      </c>
      <c r="S577" s="445">
        <v>16105.57</v>
      </c>
    </row>
    <row r="578" spans="17:19" ht="15" customHeight="1">
      <c r="Q578" s="447">
        <f t="shared" si="8"/>
        <v>44574</v>
      </c>
      <c r="R578" s="446">
        <v>1.6128046519020875</v>
      </c>
      <c r="S578" s="445">
        <v>12218.16</v>
      </c>
    </row>
    <row r="579" spans="17:19" ht="15" customHeight="1">
      <c r="Q579" s="447">
        <f t="shared" si="8"/>
        <v>44575</v>
      </c>
      <c r="R579" s="446">
        <v>1.5955745999788069</v>
      </c>
      <c r="S579" s="445">
        <v>19980.16</v>
      </c>
    </row>
    <row r="580" spans="17:19" ht="15" customHeight="1">
      <c r="Q580" s="447">
        <f t="shared" si="8"/>
        <v>44576</v>
      </c>
      <c r="R580" s="446">
        <v>1.5955745999788069</v>
      </c>
      <c r="S580" s="445">
        <v>19980.16</v>
      </c>
    </row>
    <row r="581" spans="17:19" ht="15" customHeight="1">
      <c r="Q581" s="447">
        <f t="shared" si="8"/>
        <v>44577</v>
      </c>
      <c r="R581" s="446">
        <v>1.5955745999788069</v>
      </c>
      <c r="S581" s="445">
        <v>19980.16</v>
      </c>
    </row>
    <row r="582" spans="17:19" ht="15" customHeight="1">
      <c r="Q582" s="447">
        <f t="shared" si="8"/>
        <v>44578</v>
      </c>
      <c r="R582" s="446">
        <v>1.6135225707322243</v>
      </c>
      <c r="S582" s="445">
        <v>16300.66</v>
      </c>
    </row>
    <row r="583" spans="17:19" ht="15" customHeight="1">
      <c r="Q583" s="447">
        <f t="shared" si="8"/>
        <v>44579</v>
      </c>
      <c r="R583" s="446">
        <v>1.6394394405001591</v>
      </c>
      <c r="S583" s="445">
        <v>21515.31</v>
      </c>
    </row>
    <row r="584" spans="17:19" ht="15" customHeight="1">
      <c r="Q584" s="447">
        <f t="shared" si="8"/>
        <v>44580</v>
      </c>
      <c r="R584" s="446">
        <v>1.6466904206845396</v>
      </c>
      <c r="S584" s="445">
        <v>21367.18</v>
      </c>
    </row>
    <row r="585" spans="17:19" ht="15" customHeight="1">
      <c r="Q585" s="447">
        <f t="shared" si="8"/>
        <v>44581</v>
      </c>
      <c r="R585" s="446">
        <v>1.6271630285048215</v>
      </c>
      <c r="S585" s="445">
        <v>19402.38</v>
      </c>
    </row>
    <row r="586" spans="17:19" ht="15" customHeight="1">
      <c r="Q586" s="447">
        <f t="shared" si="8"/>
        <v>44582</v>
      </c>
      <c r="R586" s="446">
        <v>1.6576745787856311</v>
      </c>
      <c r="S586" s="445">
        <v>22888.31</v>
      </c>
    </row>
    <row r="587" spans="17:19" ht="15" customHeight="1">
      <c r="Q587" s="447">
        <f t="shared" si="8"/>
        <v>44583</v>
      </c>
      <c r="R587" s="446">
        <v>1.6576745787856311</v>
      </c>
      <c r="S587" s="445">
        <v>22888.31</v>
      </c>
    </row>
    <row r="588" spans="17:19" ht="15" customHeight="1">
      <c r="Q588" s="447">
        <f t="shared" si="8"/>
        <v>44584</v>
      </c>
      <c r="R588" s="446">
        <v>1.6576745787856311</v>
      </c>
      <c r="S588" s="445">
        <v>22888.31</v>
      </c>
    </row>
    <row r="589" spans="17:19" ht="15" customHeight="1">
      <c r="Q589" s="447">
        <f t="shared" si="8"/>
        <v>44585</v>
      </c>
      <c r="R589" s="446">
        <v>1.6683715693546677</v>
      </c>
      <c r="S589" s="445">
        <v>19312.259999999998</v>
      </c>
    </row>
    <row r="590" spans="17:19" ht="15" customHeight="1">
      <c r="Q590" s="447">
        <f t="shared" si="8"/>
        <v>44586</v>
      </c>
      <c r="R590" s="446">
        <v>1.6931756649358907</v>
      </c>
      <c r="S590" s="445">
        <v>18832.48</v>
      </c>
    </row>
    <row r="591" spans="17:19" ht="15" customHeight="1">
      <c r="Q591" s="447">
        <f t="shared" si="8"/>
        <v>44587</v>
      </c>
      <c r="R591" s="446">
        <v>1.6871092508212355</v>
      </c>
      <c r="S591" s="445">
        <v>15380.65</v>
      </c>
    </row>
    <row r="592" spans="17:19" ht="15" customHeight="1">
      <c r="Q592" s="447">
        <f t="shared" si="8"/>
        <v>44588</v>
      </c>
      <c r="R592" s="446">
        <v>1.6940730634735615</v>
      </c>
      <c r="S592" s="445">
        <v>21540.86</v>
      </c>
    </row>
    <row r="593" spans="17:19" ht="15" customHeight="1">
      <c r="Q593" s="447">
        <f t="shared" ref="Q593:Q656" si="9">Q594-1</f>
        <v>44589</v>
      </c>
      <c r="R593" s="446">
        <v>1.6940730634735615</v>
      </c>
      <c r="S593" s="445">
        <v>21540.86</v>
      </c>
    </row>
    <row r="594" spans="17:19" ht="15" customHeight="1">
      <c r="Q594" s="447">
        <f t="shared" si="9"/>
        <v>44590</v>
      </c>
      <c r="R594" s="446">
        <v>1.6940730634735615</v>
      </c>
      <c r="S594" s="445">
        <v>21540.86</v>
      </c>
    </row>
    <row r="595" spans="17:19" ht="15" customHeight="1">
      <c r="Q595" s="447">
        <f t="shared" si="9"/>
        <v>44591</v>
      </c>
      <c r="R595" s="446">
        <v>1.6940730634735615</v>
      </c>
      <c r="S595" s="445">
        <v>21540.86</v>
      </c>
    </row>
    <row r="596" spans="17:19" ht="15" customHeight="1">
      <c r="Q596" s="447">
        <f t="shared" si="9"/>
        <v>44592</v>
      </c>
      <c r="R596" s="446">
        <v>1.7121646179930063</v>
      </c>
      <c r="S596" s="445">
        <v>24446.62</v>
      </c>
    </row>
    <row r="597" spans="17:19" ht="15" customHeight="1">
      <c r="Q597" s="447">
        <f t="shared" si="9"/>
        <v>44593</v>
      </c>
      <c r="R597" s="446">
        <v>1.7197027657094415</v>
      </c>
      <c r="S597" s="445">
        <v>15964.88</v>
      </c>
    </row>
    <row r="598" spans="17:19" ht="15" customHeight="1">
      <c r="Q598" s="447">
        <f t="shared" si="9"/>
        <v>44594</v>
      </c>
      <c r="R598" s="446">
        <v>1.7273127053088906</v>
      </c>
      <c r="S598" s="445">
        <v>22446.43</v>
      </c>
    </row>
    <row r="599" spans="17:19" ht="15" customHeight="1">
      <c r="Q599" s="447">
        <f t="shared" si="9"/>
        <v>44595</v>
      </c>
      <c r="R599" s="446">
        <v>1.7226462329130019</v>
      </c>
      <c r="S599" s="445">
        <v>20463.8</v>
      </c>
    </row>
    <row r="600" spans="17:19" ht="15" customHeight="1">
      <c r="Q600" s="447">
        <f t="shared" si="9"/>
        <v>44596</v>
      </c>
      <c r="R600" s="446">
        <v>1.7358559393875173</v>
      </c>
      <c r="S600" s="445">
        <v>11935.09</v>
      </c>
    </row>
    <row r="601" spans="17:19" ht="15" customHeight="1">
      <c r="Q601" s="447">
        <f t="shared" si="9"/>
        <v>44597</v>
      </c>
      <c r="R601" s="446">
        <v>1.7358559393875173</v>
      </c>
      <c r="S601" s="445">
        <v>11935.09</v>
      </c>
    </row>
    <row r="602" spans="17:19" ht="15" customHeight="1">
      <c r="Q602" s="447">
        <f t="shared" si="9"/>
        <v>44598</v>
      </c>
      <c r="R602" s="446">
        <v>1.7358559393875173</v>
      </c>
      <c r="S602" s="445">
        <v>11935.09</v>
      </c>
    </row>
    <row r="603" spans="17:19" ht="15" customHeight="1">
      <c r="Q603" s="447">
        <f t="shared" si="9"/>
        <v>44599</v>
      </c>
      <c r="R603" s="446">
        <v>1.7394455335382006</v>
      </c>
      <c r="S603" s="445">
        <v>11900.55</v>
      </c>
    </row>
    <row r="604" spans="17:19" ht="15" customHeight="1">
      <c r="Q604" s="447">
        <f t="shared" si="9"/>
        <v>44600</v>
      </c>
      <c r="R604" s="446">
        <v>1.7404506199003922</v>
      </c>
      <c r="S604" s="445">
        <v>10936.08</v>
      </c>
    </row>
    <row r="605" spans="17:19" ht="15" customHeight="1">
      <c r="Q605" s="447">
        <f t="shared" si="9"/>
        <v>44601</v>
      </c>
      <c r="R605" s="446">
        <v>1.7638547737628485</v>
      </c>
      <c r="S605" s="445">
        <v>14431.22</v>
      </c>
    </row>
    <row r="606" spans="17:19" ht="15" customHeight="1">
      <c r="Q606" s="447">
        <f t="shared" si="9"/>
        <v>44602</v>
      </c>
      <c r="R606" s="446">
        <v>1.7870435519762635</v>
      </c>
      <c r="S606" s="445">
        <v>13456.56</v>
      </c>
    </row>
    <row r="607" spans="17:19" ht="15" customHeight="1">
      <c r="Q607" s="447">
        <f t="shared" si="9"/>
        <v>44603</v>
      </c>
      <c r="R607" s="446">
        <v>1.7761311857581861</v>
      </c>
      <c r="S607" s="445">
        <v>26805.14</v>
      </c>
    </row>
    <row r="608" spans="17:19" ht="15" customHeight="1">
      <c r="Q608" s="447">
        <f t="shared" si="9"/>
        <v>44604</v>
      </c>
      <c r="R608" s="446">
        <v>1.7761311857581861</v>
      </c>
      <c r="S608" s="445">
        <v>26805.14</v>
      </c>
    </row>
    <row r="609" spans="17:19" ht="15" customHeight="1">
      <c r="Q609" s="447">
        <f t="shared" si="9"/>
        <v>44605</v>
      </c>
      <c r="R609" s="446">
        <v>1.7761311857581861</v>
      </c>
      <c r="S609" s="445">
        <v>26805.14</v>
      </c>
    </row>
    <row r="610" spans="17:19" ht="15" customHeight="1">
      <c r="Q610" s="447">
        <f t="shared" si="9"/>
        <v>44606</v>
      </c>
      <c r="R610" s="446">
        <v>1.7737620536187348</v>
      </c>
      <c r="S610" s="445">
        <v>20247.21</v>
      </c>
    </row>
    <row r="611" spans="17:19" ht="15" customHeight="1">
      <c r="Q611" s="447">
        <f t="shared" si="9"/>
        <v>44607</v>
      </c>
      <c r="R611" s="446">
        <v>1.7559576666313448</v>
      </c>
      <c r="S611" s="445">
        <v>26368.71</v>
      </c>
    </row>
    <row r="612" spans="17:19" ht="15" customHeight="1">
      <c r="Q612" s="447">
        <f t="shared" si="9"/>
        <v>44608</v>
      </c>
      <c r="R612" s="446">
        <v>1.8609891914803436</v>
      </c>
      <c r="S612" s="445">
        <v>35085.4</v>
      </c>
    </row>
    <row r="613" spans="17:19" ht="15" customHeight="1">
      <c r="Q613" s="447">
        <f t="shared" si="9"/>
        <v>44609</v>
      </c>
      <c r="R613" s="446">
        <v>1.9130347170711035</v>
      </c>
      <c r="S613" s="445">
        <v>28336.55</v>
      </c>
    </row>
    <row r="614" spans="17:19" ht="15" customHeight="1">
      <c r="Q614" s="447">
        <f t="shared" si="9"/>
        <v>44610</v>
      </c>
      <c r="R614" s="446">
        <v>1.9443395676592137</v>
      </c>
      <c r="S614" s="445">
        <v>28462.62</v>
      </c>
    </row>
    <row r="615" spans="17:19" ht="15" customHeight="1">
      <c r="Q615" s="447">
        <f t="shared" si="9"/>
        <v>44611</v>
      </c>
      <c r="R615" s="446">
        <v>1.9443395676592137</v>
      </c>
      <c r="S615" s="445">
        <v>28462.62</v>
      </c>
    </row>
    <row r="616" spans="17:19" ht="15" customHeight="1">
      <c r="Q616" s="447">
        <f t="shared" si="9"/>
        <v>44612</v>
      </c>
      <c r="R616" s="446">
        <v>1.9443395676592137</v>
      </c>
      <c r="S616" s="445">
        <v>28462.62</v>
      </c>
    </row>
    <row r="617" spans="17:19" ht="15" customHeight="1">
      <c r="Q617" s="447">
        <f t="shared" si="9"/>
        <v>44613</v>
      </c>
      <c r="R617" s="446">
        <v>1.9347912472183957</v>
      </c>
      <c r="S617" s="445">
        <v>17109.57</v>
      </c>
    </row>
    <row r="618" spans="17:19" ht="15" customHeight="1">
      <c r="Q618" s="447">
        <f t="shared" si="9"/>
        <v>44614</v>
      </c>
      <c r="R618" s="446">
        <v>1.8812345024901984</v>
      </c>
      <c r="S618" s="445">
        <v>25333.63</v>
      </c>
    </row>
    <row r="619" spans="17:19" ht="15" customHeight="1">
      <c r="Q619" s="447">
        <f t="shared" si="9"/>
        <v>44615</v>
      </c>
      <c r="R619" s="446">
        <v>1.8780756596375969</v>
      </c>
      <c r="S619" s="445">
        <v>27085.71</v>
      </c>
    </row>
    <row r="620" spans="17:19" ht="15" customHeight="1">
      <c r="Q620" s="447">
        <f t="shared" si="9"/>
        <v>44616</v>
      </c>
      <c r="R620" s="446">
        <v>1.92861714527922</v>
      </c>
      <c r="S620" s="445">
        <v>19958.54</v>
      </c>
    </row>
    <row r="621" spans="17:19" ht="15" customHeight="1">
      <c r="Q621" s="447">
        <f t="shared" si="9"/>
        <v>44617</v>
      </c>
      <c r="R621" s="446">
        <v>1.8744142736038993</v>
      </c>
      <c r="S621" s="445">
        <v>19373.669999999998</v>
      </c>
    </row>
    <row r="622" spans="17:19" ht="15" customHeight="1">
      <c r="Q622" s="447">
        <f t="shared" si="9"/>
        <v>44618</v>
      </c>
      <c r="R622" s="446">
        <v>1.8744142736038993</v>
      </c>
      <c r="S622" s="445">
        <v>19373.669999999998</v>
      </c>
    </row>
    <row r="623" spans="17:19" ht="15" customHeight="1">
      <c r="Q623" s="447">
        <f t="shared" si="9"/>
        <v>44619</v>
      </c>
      <c r="R623" s="446">
        <v>1.8744142736038993</v>
      </c>
      <c r="S623" s="445">
        <v>19373.669999999998</v>
      </c>
    </row>
    <row r="624" spans="17:19" ht="15" customHeight="1">
      <c r="Q624" s="447">
        <f t="shared" si="9"/>
        <v>44620</v>
      </c>
      <c r="R624" s="446">
        <v>1.9121768040690901</v>
      </c>
      <c r="S624" s="445">
        <v>16226.43</v>
      </c>
    </row>
    <row r="625" spans="17:19" ht="15" customHeight="1">
      <c r="Q625" s="447">
        <f t="shared" si="9"/>
        <v>44621</v>
      </c>
      <c r="R625" s="446">
        <v>1.8571124297976054</v>
      </c>
      <c r="S625" s="445">
        <v>25850.69</v>
      </c>
    </row>
    <row r="626" spans="17:19" ht="15" customHeight="1">
      <c r="Q626" s="447">
        <f t="shared" si="9"/>
        <v>44622</v>
      </c>
      <c r="R626" s="446">
        <v>1.8377645173254213</v>
      </c>
      <c r="S626" s="445">
        <v>31539.4</v>
      </c>
    </row>
    <row r="627" spans="17:19" ht="15" customHeight="1">
      <c r="Q627" s="447">
        <f t="shared" si="9"/>
        <v>44623</v>
      </c>
      <c r="R627" s="446">
        <v>1.767875119211614</v>
      </c>
      <c r="S627" s="445">
        <v>45923.56</v>
      </c>
    </row>
    <row r="628" spans="17:19" ht="15" customHeight="1">
      <c r="Q628" s="447">
        <f t="shared" si="9"/>
        <v>44624</v>
      </c>
      <c r="R628" s="446">
        <v>1.6932833527604112</v>
      </c>
      <c r="S628" s="445">
        <v>59857.760000000002</v>
      </c>
    </row>
    <row r="629" spans="17:19" ht="15" customHeight="1">
      <c r="Q629" s="447">
        <f t="shared" si="9"/>
        <v>44625</v>
      </c>
      <c r="R629" s="446">
        <v>1.6932833527604112</v>
      </c>
      <c r="S629" s="445">
        <v>59857.760000000002</v>
      </c>
    </row>
    <row r="630" spans="17:19" ht="15" customHeight="1">
      <c r="Q630" s="447">
        <f t="shared" si="9"/>
        <v>44626</v>
      </c>
      <c r="R630" s="446">
        <v>1.6932833527604112</v>
      </c>
      <c r="S630" s="445">
        <v>59857.760000000002</v>
      </c>
    </row>
    <row r="631" spans="17:19" ht="15" customHeight="1">
      <c r="Q631" s="447">
        <f t="shared" si="9"/>
        <v>44627</v>
      </c>
      <c r="R631" s="446">
        <v>1.8234420366641944</v>
      </c>
      <c r="S631" s="445">
        <v>35153.74</v>
      </c>
    </row>
    <row r="632" spans="17:19" ht="15" customHeight="1">
      <c r="Q632" s="447">
        <f t="shared" si="9"/>
        <v>44628</v>
      </c>
      <c r="R632" s="446">
        <v>1.8416053830666526</v>
      </c>
      <c r="S632" s="445">
        <v>30369.69</v>
      </c>
    </row>
    <row r="633" spans="17:19" ht="15" customHeight="1">
      <c r="Q633" s="447">
        <f t="shared" si="9"/>
        <v>44629</v>
      </c>
      <c r="R633" s="446">
        <v>1.8815934619052663</v>
      </c>
      <c r="S633" s="445">
        <v>23370.63</v>
      </c>
    </row>
    <row r="634" spans="17:19" ht="15" customHeight="1">
      <c r="Q634" s="447">
        <f t="shared" si="9"/>
        <v>44630</v>
      </c>
      <c r="R634" s="446">
        <v>1.8548150895411679</v>
      </c>
      <c r="S634" s="445">
        <v>21418.22</v>
      </c>
    </row>
    <row r="635" spans="17:19" ht="15" customHeight="1">
      <c r="Q635" s="447">
        <f t="shared" si="9"/>
        <v>44631</v>
      </c>
      <c r="R635" s="446">
        <v>1.8222215746529618</v>
      </c>
      <c r="S635" s="445">
        <v>27120.05</v>
      </c>
    </row>
    <row r="636" spans="17:19" ht="15" customHeight="1">
      <c r="Q636" s="447">
        <f t="shared" si="9"/>
        <v>44632</v>
      </c>
      <c r="R636" s="446">
        <v>1.8222215746529618</v>
      </c>
      <c r="S636" s="445">
        <v>27120.05</v>
      </c>
    </row>
    <row r="637" spans="17:19" ht="15" customHeight="1">
      <c r="Q637" s="447">
        <f t="shared" si="9"/>
        <v>44633</v>
      </c>
      <c r="R637" s="446">
        <v>1.8222215746529618</v>
      </c>
      <c r="S637" s="445">
        <v>27120.05</v>
      </c>
    </row>
    <row r="638" spans="17:19" ht="15" customHeight="1">
      <c r="Q638" s="447">
        <f t="shared" si="9"/>
        <v>44634</v>
      </c>
      <c r="R638" s="446">
        <v>1.8250932499735086</v>
      </c>
      <c r="S638" s="445">
        <v>27244.04</v>
      </c>
    </row>
    <row r="639" spans="17:19" ht="15" customHeight="1">
      <c r="Q639" s="447">
        <f t="shared" si="9"/>
        <v>44635</v>
      </c>
      <c r="R639" s="446">
        <v>1.8117399597329662</v>
      </c>
      <c r="S639" s="445">
        <v>27952.71</v>
      </c>
    </row>
    <row r="640" spans="17:19" ht="15" customHeight="1">
      <c r="Q640" s="447">
        <f t="shared" si="9"/>
        <v>44636</v>
      </c>
      <c r="R640" s="446">
        <v>1.7828796227614709</v>
      </c>
      <c r="S640" s="445">
        <v>36633.06</v>
      </c>
    </row>
    <row r="641" spans="17:19" ht="15" customHeight="1">
      <c r="Q641" s="447">
        <f t="shared" si="9"/>
        <v>44637</v>
      </c>
      <c r="R641" s="446">
        <v>1.7069238105330085</v>
      </c>
      <c r="S641" s="445">
        <v>45818.39</v>
      </c>
    </row>
    <row r="642" spans="17:19" ht="15" customHeight="1">
      <c r="Q642" s="447">
        <f t="shared" si="9"/>
        <v>44638</v>
      </c>
      <c r="R642" s="446">
        <v>1.7396609091872417</v>
      </c>
      <c r="S642" s="445">
        <v>43710.97</v>
      </c>
    </row>
    <row r="643" spans="17:19" ht="15" customHeight="1">
      <c r="Q643" s="447">
        <f t="shared" si="9"/>
        <v>44639</v>
      </c>
      <c r="R643" s="446">
        <v>1.7396609091872417</v>
      </c>
      <c r="S643" s="445">
        <v>43710.97</v>
      </c>
    </row>
    <row r="644" spans="17:19" ht="15" customHeight="1">
      <c r="Q644" s="447">
        <f t="shared" si="9"/>
        <v>44640</v>
      </c>
      <c r="R644" s="446">
        <v>1.7396609091872417</v>
      </c>
      <c r="S644" s="445">
        <v>43710.97</v>
      </c>
    </row>
    <row r="645" spans="17:19" ht="15" customHeight="1">
      <c r="Q645" s="447">
        <f t="shared" si="9"/>
        <v>44641</v>
      </c>
      <c r="R645" s="446">
        <v>1.7715365052453109</v>
      </c>
      <c r="S645" s="445">
        <v>26937.34</v>
      </c>
    </row>
    <row r="646" spans="17:19" ht="15" customHeight="1">
      <c r="Q646" s="447">
        <f t="shared" si="9"/>
        <v>44642</v>
      </c>
      <c r="R646" s="446">
        <v>1.7604805552612059</v>
      </c>
      <c r="S646" s="445">
        <v>37429.050000000003</v>
      </c>
    </row>
    <row r="647" spans="17:19" ht="15" customHeight="1">
      <c r="Q647" s="447">
        <f t="shared" si="9"/>
        <v>44643</v>
      </c>
      <c r="R647" s="446">
        <v>1.7525044770583873</v>
      </c>
      <c r="S647" s="445">
        <v>30380.59</v>
      </c>
    </row>
    <row r="648" spans="17:19" ht="15" customHeight="1">
      <c r="Q648" s="447">
        <f t="shared" si="9"/>
        <v>44644</v>
      </c>
      <c r="R648" s="446">
        <v>1.8188473561513192</v>
      </c>
      <c r="S648" s="445">
        <v>23796.48</v>
      </c>
    </row>
    <row r="649" spans="17:19" ht="15" customHeight="1">
      <c r="Q649" s="447">
        <f t="shared" si="9"/>
        <v>44645</v>
      </c>
      <c r="R649" s="446">
        <v>1.8441898908551446</v>
      </c>
      <c r="S649" s="445">
        <v>29129.03</v>
      </c>
    </row>
    <row r="650" spans="17:19" ht="15" customHeight="1">
      <c r="Q650" s="447">
        <f t="shared" si="9"/>
        <v>44646</v>
      </c>
      <c r="R650" s="446">
        <v>1.8441898908551446</v>
      </c>
      <c r="S650" s="445">
        <v>29129.03</v>
      </c>
    </row>
    <row r="651" spans="17:19" ht="15" customHeight="1">
      <c r="Q651" s="447">
        <f t="shared" si="9"/>
        <v>44647</v>
      </c>
      <c r="R651" s="446">
        <v>1.8441898908551446</v>
      </c>
      <c r="S651" s="445">
        <v>29129.03</v>
      </c>
    </row>
    <row r="652" spans="17:19" ht="15" customHeight="1">
      <c r="Q652" s="447">
        <f t="shared" si="9"/>
        <v>44648</v>
      </c>
      <c r="R652" s="446">
        <v>1.8441898908551446</v>
      </c>
      <c r="S652" s="445">
        <v>29129.03</v>
      </c>
    </row>
    <row r="653" spans="17:19" ht="15" customHeight="1">
      <c r="Q653" s="447">
        <f t="shared" si="9"/>
        <v>44649</v>
      </c>
      <c r="R653" s="446">
        <v>1.872547684645544</v>
      </c>
      <c r="S653" s="445">
        <v>31302.63</v>
      </c>
    </row>
    <row r="654" spans="17:19" ht="15" customHeight="1">
      <c r="Q654" s="447">
        <f t="shared" si="9"/>
        <v>44650</v>
      </c>
      <c r="R654" s="446">
        <v>1.894946752145809</v>
      </c>
      <c r="S654" s="445">
        <v>24590.93</v>
      </c>
    </row>
    <row r="655" spans="17:19" ht="15" customHeight="1">
      <c r="Q655" s="447">
        <f t="shared" si="9"/>
        <v>44651</v>
      </c>
      <c r="R655" s="446">
        <v>1.8889880258556746</v>
      </c>
      <c r="S655" s="445">
        <v>23219.9</v>
      </c>
    </row>
    <row r="656" spans="17:19" ht="15" customHeight="1">
      <c r="Q656" s="447">
        <f t="shared" si="9"/>
        <v>44652</v>
      </c>
      <c r="R656" s="446">
        <v>1.837620933559394</v>
      </c>
      <c r="S656" s="445">
        <v>27087.21</v>
      </c>
    </row>
    <row r="657" spans="17:19" ht="15" customHeight="1">
      <c r="Q657" s="447">
        <f t="shared" ref="Q657:Q720" si="10">Q658-1</f>
        <v>44653</v>
      </c>
      <c r="R657" s="446">
        <v>1.837620933559394</v>
      </c>
      <c r="S657" s="445">
        <v>27087.21</v>
      </c>
    </row>
    <row r="658" spans="17:19" ht="15" customHeight="1">
      <c r="Q658" s="447">
        <f t="shared" si="10"/>
        <v>44654</v>
      </c>
      <c r="R658" s="446">
        <v>1.837620933559394</v>
      </c>
      <c r="S658" s="445">
        <v>27087.21</v>
      </c>
    </row>
    <row r="659" spans="17:19" ht="15" customHeight="1">
      <c r="Q659" s="447">
        <f t="shared" si="10"/>
        <v>44655</v>
      </c>
      <c r="R659" s="446">
        <v>1.801545512345025</v>
      </c>
      <c r="S659" s="445">
        <v>31677.93</v>
      </c>
    </row>
    <row r="660" spans="17:19" ht="15" customHeight="1">
      <c r="Q660" s="447">
        <f t="shared" si="10"/>
        <v>44656</v>
      </c>
      <c r="R660" s="446">
        <v>1.7899870191798242</v>
      </c>
      <c r="S660" s="445">
        <v>35741.72</v>
      </c>
    </row>
    <row r="661" spans="17:19" ht="15" customHeight="1">
      <c r="Q661" s="447">
        <f t="shared" si="10"/>
        <v>44657</v>
      </c>
      <c r="R661" s="446">
        <v>1.7459785948924447</v>
      </c>
      <c r="S661" s="445">
        <v>30522.45</v>
      </c>
    </row>
    <row r="662" spans="17:19" ht="15" customHeight="1">
      <c r="Q662" s="447">
        <f t="shared" si="10"/>
        <v>44658</v>
      </c>
      <c r="R662" s="446">
        <v>1.7984584613754371</v>
      </c>
      <c r="S662" s="445">
        <v>27726.99</v>
      </c>
    </row>
    <row r="663" spans="17:19" ht="15" customHeight="1">
      <c r="Q663" s="447">
        <f t="shared" si="10"/>
        <v>44659</v>
      </c>
      <c r="R663" s="446">
        <v>1.819996026279538</v>
      </c>
      <c r="S663" s="445">
        <v>19491.41</v>
      </c>
    </row>
    <row r="664" spans="17:19" ht="15" customHeight="1">
      <c r="Q664" s="447">
        <f t="shared" si="10"/>
        <v>44660</v>
      </c>
      <c r="R664" s="446">
        <v>1.819996026279538</v>
      </c>
      <c r="S664" s="445">
        <v>19491.41</v>
      </c>
    </row>
    <row r="665" spans="17:19" ht="15" customHeight="1">
      <c r="Q665" s="447">
        <f t="shared" si="10"/>
        <v>44661</v>
      </c>
      <c r="R665" s="446">
        <v>1.819996026279538</v>
      </c>
      <c r="S665" s="445">
        <v>19491.41</v>
      </c>
    </row>
    <row r="666" spans="17:19" ht="15" customHeight="1">
      <c r="Q666" s="447">
        <f t="shared" si="10"/>
        <v>44662</v>
      </c>
      <c r="R666" s="446">
        <v>1.8255240012715905</v>
      </c>
      <c r="S666" s="445">
        <v>21534.3</v>
      </c>
    </row>
    <row r="667" spans="17:19" ht="15" customHeight="1">
      <c r="Q667" s="447">
        <f t="shared" si="10"/>
        <v>44663</v>
      </c>
      <c r="R667" s="446">
        <v>1.8643634099819859</v>
      </c>
      <c r="S667" s="445">
        <v>20895.47</v>
      </c>
    </row>
    <row r="668" spans="17:19" ht="15" customHeight="1">
      <c r="Q668" s="447">
        <f t="shared" si="10"/>
        <v>44664</v>
      </c>
      <c r="R668" s="446">
        <v>1.9186380735403201</v>
      </c>
      <c r="S668" s="445">
        <v>27988.91</v>
      </c>
    </row>
    <row r="669" spans="17:19" ht="15" customHeight="1">
      <c r="Q669" s="447">
        <f t="shared" si="10"/>
        <v>44665</v>
      </c>
      <c r="R669" s="446">
        <v>1.9518059234926355</v>
      </c>
      <c r="S669" s="445">
        <v>31195.03</v>
      </c>
    </row>
    <row r="670" spans="17:19" ht="15" customHeight="1">
      <c r="Q670" s="447">
        <f t="shared" si="10"/>
        <v>44666</v>
      </c>
      <c r="R670" s="446">
        <v>1.9676288545088483</v>
      </c>
      <c r="S670" s="445">
        <v>28022.14</v>
      </c>
    </row>
    <row r="671" spans="17:19" ht="15" customHeight="1">
      <c r="Q671" s="447">
        <f t="shared" si="10"/>
        <v>44667</v>
      </c>
      <c r="R671" s="446">
        <v>1.9676288545088483</v>
      </c>
      <c r="S671" s="445">
        <v>28022.14</v>
      </c>
    </row>
    <row r="672" spans="17:19" ht="15" customHeight="1">
      <c r="Q672" s="447">
        <f t="shared" si="10"/>
        <v>44668</v>
      </c>
      <c r="R672" s="446">
        <v>1.9676288545088483</v>
      </c>
      <c r="S672" s="445">
        <v>28022.14</v>
      </c>
    </row>
    <row r="673" spans="17:19" ht="15" customHeight="1">
      <c r="Q673" s="447">
        <f t="shared" si="10"/>
        <v>44669</v>
      </c>
      <c r="R673" s="446">
        <v>1.9396013033803117</v>
      </c>
      <c r="S673" s="445">
        <v>27731.78</v>
      </c>
    </row>
    <row r="674" spans="17:19" ht="15" customHeight="1">
      <c r="Q674" s="447">
        <f t="shared" si="10"/>
        <v>44670</v>
      </c>
      <c r="R674" s="446">
        <v>1.9660207163293422</v>
      </c>
      <c r="S674" s="445">
        <v>25616.43</v>
      </c>
    </row>
    <row r="675" spans="17:19" ht="15" customHeight="1">
      <c r="Q675" s="447">
        <f t="shared" si="10"/>
        <v>44671</v>
      </c>
      <c r="R675" s="446">
        <v>1.9453446540214054</v>
      </c>
      <c r="S675" s="445">
        <v>27444.82</v>
      </c>
    </row>
    <row r="676" spans="17:19" ht="15" customHeight="1">
      <c r="Q676" s="447">
        <f t="shared" si="10"/>
        <v>44672</v>
      </c>
      <c r="R676" s="446">
        <v>1.9312016530677123</v>
      </c>
      <c r="S676" s="445">
        <v>25540.400000000001</v>
      </c>
    </row>
    <row r="677" spans="17:19" ht="15" customHeight="1">
      <c r="Q677" s="447">
        <f t="shared" si="10"/>
        <v>44673</v>
      </c>
      <c r="R677" s="446">
        <v>1.9146895199745682</v>
      </c>
      <c r="S677" s="445">
        <v>19640.75</v>
      </c>
    </row>
    <row r="678" spans="17:19" ht="15" customHeight="1">
      <c r="Q678" s="447">
        <f t="shared" si="10"/>
        <v>44674</v>
      </c>
      <c r="R678" s="446">
        <v>1.9146895199745682</v>
      </c>
      <c r="S678" s="445">
        <v>19640.75</v>
      </c>
    </row>
    <row r="679" spans="17:19" ht="15" customHeight="1">
      <c r="Q679" s="447">
        <f t="shared" si="10"/>
        <v>44675</v>
      </c>
      <c r="R679" s="446">
        <v>1.9146895199745682</v>
      </c>
      <c r="S679" s="445">
        <v>19640.75</v>
      </c>
    </row>
    <row r="680" spans="17:19" ht="15" customHeight="1">
      <c r="Q680" s="447">
        <f t="shared" si="10"/>
        <v>44676</v>
      </c>
      <c r="R680" s="446">
        <v>1.9261762212567555</v>
      </c>
      <c r="S680" s="445">
        <v>20908.32</v>
      </c>
    </row>
    <row r="681" spans="17:19" ht="15" customHeight="1">
      <c r="Q681" s="447">
        <f t="shared" si="10"/>
        <v>44677</v>
      </c>
      <c r="R681" s="446">
        <v>1.8390926671611743</v>
      </c>
      <c r="S681" s="445">
        <v>40476.589999999997</v>
      </c>
    </row>
    <row r="682" spans="17:19" ht="15" customHeight="1">
      <c r="Q682" s="447">
        <f t="shared" si="10"/>
        <v>44678</v>
      </c>
      <c r="R682" s="446">
        <v>1.8057812334428314</v>
      </c>
      <c r="S682" s="445">
        <v>26409.58</v>
      </c>
    </row>
    <row r="683" spans="17:19" ht="15" customHeight="1">
      <c r="Q683" s="447">
        <f t="shared" si="10"/>
        <v>44679</v>
      </c>
      <c r="R683" s="446">
        <v>1.7838847091236623</v>
      </c>
      <c r="S683" s="445">
        <v>36534.019999999997</v>
      </c>
    </row>
    <row r="684" spans="17:19" ht="15" customHeight="1">
      <c r="Q684" s="447">
        <f t="shared" si="10"/>
        <v>44680</v>
      </c>
      <c r="R684" s="446">
        <v>1.7728287591395571</v>
      </c>
      <c r="S684" s="445">
        <v>24803.48</v>
      </c>
    </row>
    <row r="685" spans="17:19" ht="15" customHeight="1">
      <c r="Q685" s="447">
        <f t="shared" si="10"/>
        <v>44681</v>
      </c>
      <c r="R685" s="446">
        <v>1.7728287591395571</v>
      </c>
      <c r="S685" s="445">
        <v>24803.48</v>
      </c>
    </row>
    <row r="686" spans="17:19" ht="15" customHeight="1">
      <c r="Q686" s="447">
        <f t="shared" si="10"/>
        <v>44682</v>
      </c>
      <c r="R686" s="446">
        <v>1.7728287591395571</v>
      </c>
      <c r="S686" s="445">
        <v>24803.48</v>
      </c>
    </row>
    <row r="687" spans="17:19" ht="15" customHeight="1">
      <c r="Q687" s="447">
        <f t="shared" si="10"/>
        <v>44683</v>
      </c>
      <c r="R687" s="446">
        <v>1.7728287591395571</v>
      </c>
      <c r="S687" s="445">
        <v>24803.48</v>
      </c>
    </row>
    <row r="688" spans="17:19" ht="15" customHeight="1">
      <c r="Q688" s="447">
        <f t="shared" si="10"/>
        <v>44684</v>
      </c>
      <c r="R688" s="446">
        <v>1.7849615873688673</v>
      </c>
      <c r="S688" s="445">
        <v>21972.67</v>
      </c>
    </row>
    <row r="689" spans="17:19" ht="15" customHeight="1">
      <c r="Q689" s="447">
        <f t="shared" si="10"/>
        <v>44685</v>
      </c>
      <c r="R689" s="446">
        <v>1.8570047419730848</v>
      </c>
      <c r="S689" s="445">
        <v>23377.119999999999</v>
      </c>
    </row>
    <row r="690" spans="17:19" ht="15" customHeight="1">
      <c r="Q690" s="447">
        <f t="shared" si="10"/>
        <v>44686</v>
      </c>
      <c r="R690" s="446">
        <v>1.8528767086997986</v>
      </c>
      <c r="S690" s="445">
        <v>26362.52</v>
      </c>
    </row>
    <row r="691" spans="17:19" ht="15" customHeight="1">
      <c r="Q691" s="447">
        <f t="shared" si="10"/>
        <v>44687</v>
      </c>
      <c r="R691" s="446">
        <v>1.8638608668008902</v>
      </c>
      <c r="S691" s="445">
        <v>15484.79</v>
      </c>
    </row>
    <row r="692" spans="17:19" ht="15" customHeight="1">
      <c r="Q692" s="447">
        <f t="shared" si="10"/>
        <v>44688</v>
      </c>
      <c r="R692" s="446">
        <v>1.8638608668008902</v>
      </c>
      <c r="S692" s="445">
        <v>15484.79</v>
      </c>
    </row>
    <row r="693" spans="17:19" ht="15" customHeight="1">
      <c r="Q693" s="447">
        <f t="shared" si="10"/>
        <v>44689</v>
      </c>
      <c r="R693" s="446">
        <v>1.8638608668008902</v>
      </c>
      <c r="S693" s="445">
        <v>15484.79</v>
      </c>
    </row>
    <row r="694" spans="17:19" ht="15" customHeight="1">
      <c r="Q694" s="447">
        <f t="shared" si="10"/>
        <v>44690</v>
      </c>
      <c r="R694" s="446">
        <v>1.8470974621171985</v>
      </c>
      <c r="S694" s="445">
        <v>20102.75</v>
      </c>
    </row>
    <row r="695" spans="17:19" ht="15" customHeight="1">
      <c r="Q695" s="447">
        <f t="shared" si="10"/>
        <v>44691</v>
      </c>
      <c r="R695" s="446">
        <v>1.8077052559075979</v>
      </c>
      <c r="S695" s="445">
        <v>42534.09</v>
      </c>
    </row>
    <row r="696" spans="17:19" ht="15" customHeight="1">
      <c r="Q696" s="447">
        <f t="shared" si="10"/>
        <v>44692</v>
      </c>
      <c r="R696" s="446">
        <v>1.8143747218395678</v>
      </c>
      <c r="S696" s="445">
        <v>29006.11</v>
      </c>
    </row>
    <row r="697" spans="17:19" ht="15" customHeight="1">
      <c r="Q697" s="447">
        <f t="shared" si="10"/>
        <v>44693</v>
      </c>
      <c r="R697" s="446">
        <v>1.8052068983787219</v>
      </c>
      <c r="S697" s="445">
        <v>29459.41</v>
      </c>
    </row>
    <row r="698" spans="17:19" ht="15" customHeight="1">
      <c r="Q698" s="447">
        <f t="shared" si="10"/>
        <v>44694</v>
      </c>
      <c r="R698" s="446">
        <v>1.7940791565116034</v>
      </c>
      <c r="S698" s="445">
        <v>37137.769999999997</v>
      </c>
    </row>
    <row r="699" spans="17:19" ht="15" customHeight="1">
      <c r="Q699" s="447">
        <f t="shared" si="10"/>
        <v>44695</v>
      </c>
      <c r="R699" s="446">
        <v>1.7940791565116034</v>
      </c>
      <c r="S699" s="445">
        <v>37137.769999999997</v>
      </c>
    </row>
    <row r="700" spans="17:19" ht="15" customHeight="1">
      <c r="Q700" s="447">
        <f t="shared" si="10"/>
        <v>44696</v>
      </c>
      <c r="R700" s="446">
        <v>1.7940791565116034</v>
      </c>
      <c r="S700" s="445">
        <v>37137.769999999997</v>
      </c>
    </row>
    <row r="701" spans="17:19" ht="15" customHeight="1">
      <c r="Q701" s="447">
        <f t="shared" si="10"/>
        <v>44697</v>
      </c>
      <c r="R701" s="446">
        <v>1.7630650630496982</v>
      </c>
      <c r="S701" s="445">
        <v>36589.21</v>
      </c>
    </row>
    <row r="702" spans="17:19" ht="15" customHeight="1">
      <c r="Q702" s="447">
        <f t="shared" si="10"/>
        <v>44698</v>
      </c>
      <c r="R702" s="446">
        <v>1.8083657412313234</v>
      </c>
      <c r="S702" s="445">
        <v>38391.07</v>
      </c>
    </row>
    <row r="703" spans="17:19" ht="15" customHeight="1">
      <c r="Q703" s="447">
        <f t="shared" si="10"/>
        <v>44699</v>
      </c>
      <c r="R703" s="446">
        <v>1.8252368337395359</v>
      </c>
      <c r="S703" s="445">
        <v>42345.35</v>
      </c>
    </row>
    <row r="704" spans="17:19" ht="15" customHeight="1">
      <c r="Q704" s="447">
        <f t="shared" si="10"/>
        <v>44700</v>
      </c>
      <c r="R704" s="446">
        <v>1.8595820705732755</v>
      </c>
      <c r="S704" s="445">
        <v>23047.05</v>
      </c>
    </row>
    <row r="705" spans="17:19" ht="15" customHeight="1">
      <c r="Q705" s="447">
        <f t="shared" si="10"/>
        <v>44701</v>
      </c>
      <c r="R705" s="446">
        <v>1.8661582070573275</v>
      </c>
      <c r="S705" s="445">
        <v>19049.52</v>
      </c>
    </row>
    <row r="706" spans="17:19" ht="15" customHeight="1">
      <c r="Q706" s="447">
        <f t="shared" si="10"/>
        <v>44702</v>
      </c>
      <c r="R706" s="446">
        <v>1.8661582070573275</v>
      </c>
      <c r="S706" s="445">
        <v>19049.52</v>
      </c>
    </row>
    <row r="707" spans="17:19" ht="15" customHeight="1">
      <c r="Q707" s="447">
        <f t="shared" si="10"/>
        <v>44703</v>
      </c>
      <c r="R707" s="446">
        <v>1.8661582070573275</v>
      </c>
      <c r="S707" s="445">
        <v>19049.52</v>
      </c>
    </row>
    <row r="708" spans="17:19" ht="15" customHeight="1">
      <c r="Q708" s="447">
        <f t="shared" si="10"/>
        <v>44704</v>
      </c>
      <c r="R708" s="446">
        <v>1.8614199427784253</v>
      </c>
      <c r="S708" s="445">
        <v>15019.64</v>
      </c>
    </row>
    <row r="709" spans="17:19" ht="15" customHeight="1">
      <c r="Q709" s="447">
        <f t="shared" si="10"/>
        <v>44705</v>
      </c>
      <c r="R709" s="446">
        <v>1.8958800466249868</v>
      </c>
      <c r="S709" s="445">
        <v>20884.66</v>
      </c>
    </row>
    <row r="710" spans="17:19" ht="15" customHeight="1">
      <c r="Q710" s="447">
        <f t="shared" si="10"/>
        <v>44706</v>
      </c>
      <c r="R710" s="446">
        <v>1.8734809791247218</v>
      </c>
      <c r="S710" s="445">
        <v>18570.87</v>
      </c>
    </row>
    <row r="711" spans="17:19" ht="15" customHeight="1">
      <c r="Q711" s="447">
        <f t="shared" si="10"/>
        <v>44707</v>
      </c>
      <c r="R711" s="446">
        <v>1.8530202924658261</v>
      </c>
      <c r="S711" s="445">
        <v>22993.06</v>
      </c>
    </row>
    <row r="712" spans="17:19" ht="15" customHeight="1">
      <c r="Q712" s="447">
        <f t="shared" si="10"/>
        <v>44708</v>
      </c>
      <c r="R712" s="446">
        <v>1.8468461905266504</v>
      </c>
      <c r="S712" s="445">
        <v>16016.28</v>
      </c>
    </row>
    <row r="713" spans="17:19" ht="15" customHeight="1">
      <c r="Q713" s="447">
        <f t="shared" si="10"/>
        <v>44709</v>
      </c>
      <c r="R713" s="446">
        <v>1.8468461905266504</v>
      </c>
      <c r="S713" s="445">
        <v>16016.28</v>
      </c>
    </row>
    <row r="714" spans="17:19" ht="15" customHeight="1">
      <c r="Q714" s="447">
        <f t="shared" si="10"/>
        <v>44710</v>
      </c>
      <c r="R714" s="446">
        <v>1.8468461905266504</v>
      </c>
      <c r="S714" s="445">
        <v>16016.28</v>
      </c>
    </row>
    <row r="715" spans="17:19" ht="15" customHeight="1">
      <c r="Q715" s="447">
        <f t="shared" si="10"/>
        <v>44711</v>
      </c>
      <c r="R715" s="446">
        <v>1.8798704567129387</v>
      </c>
      <c r="S715" s="445">
        <v>15288.72</v>
      </c>
    </row>
    <row r="716" spans="17:19" ht="15" customHeight="1">
      <c r="Q716" s="447">
        <f t="shared" si="10"/>
        <v>44712</v>
      </c>
      <c r="R716" s="446">
        <v>1.8804447917770479</v>
      </c>
      <c r="S716" s="445">
        <v>14916.17</v>
      </c>
    </row>
    <row r="717" spans="17:19" ht="15" customHeight="1">
      <c r="Q717" s="447">
        <f t="shared" si="10"/>
        <v>44713</v>
      </c>
      <c r="R717" s="446">
        <v>1.8879829394934833</v>
      </c>
      <c r="S717" s="445">
        <v>15019.87</v>
      </c>
    </row>
    <row r="718" spans="17:19" ht="15" customHeight="1">
      <c r="Q718" s="447">
        <f t="shared" si="10"/>
        <v>44714</v>
      </c>
      <c r="R718" s="446">
        <v>1.8787935784677334</v>
      </c>
      <c r="S718" s="445">
        <v>10334.370000000001</v>
      </c>
    </row>
    <row r="719" spans="17:19" ht="15" customHeight="1">
      <c r="Q719" s="447">
        <f t="shared" si="10"/>
        <v>44715</v>
      </c>
      <c r="R719" s="446">
        <v>1.867242264490834</v>
      </c>
      <c r="S719" s="445">
        <v>15893.33</v>
      </c>
    </row>
    <row r="720" spans="17:19" ht="15" customHeight="1">
      <c r="Q720" s="447">
        <f t="shared" si="10"/>
        <v>44716</v>
      </c>
      <c r="R720" s="446">
        <v>1.867242264490834</v>
      </c>
      <c r="S720" s="445">
        <v>15893.33</v>
      </c>
    </row>
    <row r="721" spans="17:19" ht="15" customHeight="1">
      <c r="Q721" s="447">
        <f t="shared" ref="Q721:Q784" si="11">Q722-1</f>
        <v>44717</v>
      </c>
      <c r="R721" s="446">
        <v>1.867242264490834</v>
      </c>
      <c r="S721" s="445">
        <v>15893.33</v>
      </c>
    </row>
    <row r="722" spans="17:19" ht="15" customHeight="1">
      <c r="Q722" s="447">
        <f t="shared" si="11"/>
        <v>44718</v>
      </c>
      <c r="R722" s="446">
        <v>1.8791525378828018</v>
      </c>
      <c r="S722" s="445">
        <v>10825.91</v>
      </c>
    </row>
    <row r="723" spans="17:19" ht="15" customHeight="1">
      <c r="Q723" s="447">
        <f t="shared" si="11"/>
        <v>44719</v>
      </c>
      <c r="R723" s="446">
        <v>1.8623532372576033</v>
      </c>
      <c r="S723" s="445">
        <v>16139.92</v>
      </c>
    </row>
    <row r="724" spans="17:19" ht="15" customHeight="1">
      <c r="Q724" s="447">
        <f t="shared" si="11"/>
        <v>44720</v>
      </c>
      <c r="R724" s="446">
        <v>1.7961611211189996</v>
      </c>
      <c r="S724" s="445">
        <v>22144.720000000001</v>
      </c>
    </row>
    <row r="725" spans="17:19" ht="15" customHeight="1">
      <c r="Q725" s="447">
        <f t="shared" si="11"/>
        <v>44721</v>
      </c>
      <c r="R725" s="446">
        <v>1.8076478224011867</v>
      </c>
      <c r="S725" s="445">
        <v>19104.259999999998</v>
      </c>
    </row>
    <row r="726" spans="17:19" ht="15" customHeight="1">
      <c r="Q726" s="447">
        <f t="shared" si="11"/>
        <v>44722</v>
      </c>
      <c r="R726" s="446">
        <v>1.7883358058705097</v>
      </c>
      <c r="S726" s="445">
        <v>12673.81</v>
      </c>
    </row>
    <row r="727" spans="17:19" ht="15" customHeight="1">
      <c r="Q727" s="447">
        <f t="shared" si="11"/>
        <v>44723</v>
      </c>
      <c r="R727" s="446">
        <v>1.7883358058705097</v>
      </c>
      <c r="S727" s="445">
        <v>12673.81</v>
      </c>
    </row>
    <row r="728" spans="17:19" ht="15" customHeight="1">
      <c r="Q728" s="447">
        <f t="shared" si="11"/>
        <v>44724</v>
      </c>
      <c r="R728" s="446">
        <v>1.7883358058705097</v>
      </c>
      <c r="S728" s="445">
        <v>12673.81</v>
      </c>
    </row>
    <row r="729" spans="17:19" ht="15" customHeight="1">
      <c r="Q729" s="447">
        <f t="shared" si="11"/>
        <v>44725</v>
      </c>
      <c r="R729" s="446">
        <v>1.7778541909505139</v>
      </c>
      <c r="S729" s="445">
        <v>11372.41</v>
      </c>
    </row>
    <row r="730" spans="17:19" ht="15" customHeight="1">
      <c r="Q730" s="447">
        <f t="shared" si="11"/>
        <v>44726</v>
      </c>
      <c r="R730" s="446">
        <v>1.8089400762954329</v>
      </c>
      <c r="S730" s="445">
        <v>15094.6</v>
      </c>
    </row>
    <row r="731" spans="17:19" ht="15" customHeight="1">
      <c r="Q731" s="447">
        <f t="shared" si="11"/>
        <v>44727</v>
      </c>
      <c r="R731" s="446">
        <v>1.8168371834269366</v>
      </c>
      <c r="S731" s="445">
        <v>12131.99</v>
      </c>
    </row>
    <row r="732" spans="17:19" ht="15" customHeight="1">
      <c r="Q732" s="447">
        <f t="shared" si="11"/>
        <v>44728</v>
      </c>
      <c r="R732" s="446">
        <v>1.7939355727455759</v>
      </c>
      <c r="S732" s="445">
        <v>15239.46</v>
      </c>
    </row>
    <row r="733" spans="17:19" ht="15" customHeight="1">
      <c r="Q733" s="447">
        <f t="shared" si="11"/>
        <v>44729</v>
      </c>
      <c r="R733" s="446">
        <v>1.7922125675532479</v>
      </c>
      <c r="S733" s="445">
        <v>13722.46</v>
      </c>
    </row>
    <row r="734" spans="17:19" ht="15" customHeight="1">
      <c r="Q734" s="447">
        <f t="shared" si="11"/>
        <v>44730</v>
      </c>
      <c r="R734" s="446">
        <v>1.7922125675532479</v>
      </c>
      <c r="S734" s="445">
        <v>13722.46</v>
      </c>
    </row>
    <row r="735" spans="17:19" ht="15" customHeight="1">
      <c r="Q735" s="447">
        <f t="shared" si="11"/>
        <v>44731</v>
      </c>
      <c r="R735" s="446">
        <v>1.7922125675532479</v>
      </c>
      <c r="S735" s="445">
        <v>13722.46</v>
      </c>
    </row>
    <row r="736" spans="17:19" ht="15" customHeight="1">
      <c r="Q736" s="447">
        <f t="shared" si="11"/>
        <v>44732</v>
      </c>
      <c r="R736" s="446">
        <v>1.764644484475999</v>
      </c>
      <c r="S736" s="445">
        <v>14788.12</v>
      </c>
    </row>
    <row r="737" spans="17:19" ht="15" customHeight="1">
      <c r="Q737" s="447">
        <f t="shared" si="11"/>
        <v>44733</v>
      </c>
      <c r="R737" s="446">
        <v>1.7225026491469748</v>
      </c>
      <c r="S737" s="445">
        <v>21519.74</v>
      </c>
    </row>
    <row r="738" spans="17:19" ht="15" customHeight="1">
      <c r="Q738" s="447">
        <f t="shared" si="11"/>
        <v>44734</v>
      </c>
      <c r="R738" s="446">
        <v>1.7437530465190207</v>
      </c>
      <c r="S738" s="445">
        <v>21316.6</v>
      </c>
    </row>
    <row r="739" spans="17:19" ht="15" customHeight="1">
      <c r="Q739" s="447">
        <f t="shared" si="11"/>
        <v>44735</v>
      </c>
      <c r="R739" s="446">
        <v>1.7250153650524531</v>
      </c>
      <c r="S739" s="445">
        <v>16660.830000000002</v>
      </c>
    </row>
    <row r="740" spans="17:19" ht="15" customHeight="1">
      <c r="Q740" s="447">
        <f t="shared" si="11"/>
        <v>44736</v>
      </c>
      <c r="R740" s="446">
        <v>1.7346354773762849</v>
      </c>
      <c r="S740" s="445">
        <v>19592.37</v>
      </c>
    </row>
    <row r="741" spans="17:19" ht="15" customHeight="1">
      <c r="Q741" s="447">
        <f t="shared" si="11"/>
        <v>44737</v>
      </c>
      <c r="R741" s="446">
        <v>1.7346354773762849</v>
      </c>
      <c r="S741" s="445">
        <v>19592.37</v>
      </c>
    </row>
    <row r="742" spans="17:19" ht="15" customHeight="1">
      <c r="Q742" s="447">
        <f t="shared" si="11"/>
        <v>44738</v>
      </c>
      <c r="R742" s="446">
        <v>1.7346354773762849</v>
      </c>
      <c r="S742" s="445">
        <v>19592.37</v>
      </c>
    </row>
    <row r="743" spans="17:19" ht="15" customHeight="1">
      <c r="Q743" s="447">
        <f t="shared" si="11"/>
        <v>44739</v>
      </c>
      <c r="R743" s="446">
        <v>1.7409531630814878</v>
      </c>
      <c r="S743" s="445">
        <v>13688.84</v>
      </c>
    </row>
    <row r="744" spans="17:19" ht="15" customHeight="1">
      <c r="Q744" s="447">
        <f t="shared" si="11"/>
        <v>44740</v>
      </c>
      <c r="R744" s="446">
        <v>1.7452606760623079</v>
      </c>
      <c r="S744" s="445">
        <v>15028.09</v>
      </c>
    </row>
    <row r="745" spans="17:19" ht="15" customHeight="1">
      <c r="Q745" s="447">
        <f t="shared" si="11"/>
        <v>44741</v>
      </c>
      <c r="R745" s="446">
        <v>1.7971662074811912</v>
      </c>
      <c r="S745" s="445">
        <v>24894.12</v>
      </c>
    </row>
    <row r="746" spans="17:19" ht="15" customHeight="1">
      <c r="Q746" s="447">
        <f t="shared" si="11"/>
        <v>44742</v>
      </c>
      <c r="R746" s="446">
        <v>1.8103759139557063</v>
      </c>
      <c r="S746" s="445">
        <v>14836.61</v>
      </c>
    </row>
    <row r="747" spans="17:19" ht="15" customHeight="1">
      <c r="Q747" s="447">
        <f t="shared" si="11"/>
        <v>44743</v>
      </c>
      <c r="R747" s="446">
        <v>1.8577585567447281</v>
      </c>
      <c r="S747" s="445">
        <v>18599.580000000002</v>
      </c>
    </row>
    <row r="748" spans="17:19" ht="15" customHeight="1">
      <c r="Q748" s="447">
        <f t="shared" si="11"/>
        <v>44744</v>
      </c>
      <c r="R748" s="446">
        <v>1.8577585567447281</v>
      </c>
      <c r="S748" s="445">
        <v>18599.580000000002</v>
      </c>
    </row>
    <row r="749" spans="17:19" ht="15" customHeight="1">
      <c r="Q749" s="447">
        <f t="shared" si="11"/>
        <v>44745</v>
      </c>
      <c r="R749" s="446">
        <v>1.8577585567447281</v>
      </c>
      <c r="S749" s="445">
        <v>18599.580000000002</v>
      </c>
    </row>
    <row r="750" spans="17:19" ht="15" customHeight="1">
      <c r="Q750" s="447">
        <f t="shared" si="11"/>
        <v>44746</v>
      </c>
      <c r="R750" s="446">
        <v>1.8577585567447281</v>
      </c>
      <c r="S750" s="445">
        <v>18599.580000000002</v>
      </c>
    </row>
    <row r="751" spans="17:19" ht="15" customHeight="1">
      <c r="Q751" s="447">
        <f t="shared" si="11"/>
        <v>44747</v>
      </c>
      <c r="R751" s="446">
        <v>1.8508665359754159</v>
      </c>
      <c r="S751" s="445">
        <v>12243.76</v>
      </c>
    </row>
    <row r="752" spans="17:19" ht="15" customHeight="1">
      <c r="Q752" s="447">
        <f t="shared" si="11"/>
        <v>44748</v>
      </c>
      <c r="R752" s="446">
        <v>1.8875521881954012</v>
      </c>
      <c r="S752" s="445">
        <v>18805.3</v>
      </c>
    </row>
    <row r="753" spans="17:19" ht="15" customHeight="1">
      <c r="Q753" s="447">
        <f t="shared" si="11"/>
        <v>44749</v>
      </c>
      <c r="R753" s="446">
        <v>1.8886290664406062</v>
      </c>
      <c r="S753" s="445">
        <v>15663.37</v>
      </c>
    </row>
    <row r="754" spans="17:19" ht="15" customHeight="1">
      <c r="Q754" s="447">
        <f t="shared" si="11"/>
        <v>44750</v>
      </c>
      <c r="R754" s="446">
        <v>1.8910699904630712</v>
      </c>
      <c r="S754" s="445">
        <v>13848.62</v>
      </c>
    </row>
    <row r="755" spans="17:19" ht="15" customHeight="1">
      <c r="Q755" s="447">
        <f t="shared" si="11"/>
        <v>44751</v>
      </c>
      <c r="R755" s="446">
        <v>1.8910699904630712</v>
      </c>
      <c r="S755" s="445">
        <v>13848.62</v>
      </c>
    </row>
    <row r="756" spans="17:19" ht="15" customHeight="1">
      <c r="Q756" s="447">
        <f t="shared" si="11"/>
        <v>44752</v>
      </c>
      <c r="R756" s="446">
        <v>1.8910699904630712</v>
      </c>
      <c r="S756" s="445">
        <v>13848.62</v>
      </c>
    </row>
    <row r="757" spans="17:19" ht="15" customHeight="1">
      <c r="Q757" s="447">
        <f t="shared" si="11"/>
        <v>44753</v>
      </c>
      <c r="R757" s="446">
        <v>1.9171304439970331</v>
      </c>
      <c r="S757" s="445">
        <v>13885</v>
      </c>
    </row>
    <row r="758" spans="17:19" ht="15" customHeight="1">
      <c r="Q758" s="447">
        <f t="shared" si="11"/>
        <v>44754</v>
      </c>
      <c r="R758" s="446">
        <v>1.9244532160644274</v>
      </c>
      <c r="S758" s="445">
        <v>14576.76</v>
      </c>
    </row>
    <row r="759" spans="17:19" ht="15" customHeight="1">
      <c r="Q759" s="447">
        <f t="shared" si="11"/>
        <v>44755</v>
      </c>
      <c r="R759" s="446">
        <v>1.9399602627953803</v>
      </c>
      <c r="S759" s="445">
        <v>15334.51</v>
      </c>
    </row>
    <row r="760" spans="17:19" ht="15" customHeight="1">
      <c r="Q760" s="447">
        <f t="shared" si="11"/>
        <v>44756</v>
      </c>
      <c r="R760" s="446">
        <v>1.9855481085090601</v>
      </c>
      <c r="S760" s="445">
        <v>23289.34</v>
      </c>
    </row>
    <row r="761" spans="17:19" ht="15" customHeight="1">
      <c r="Q761" s="447">
        <f t="shared" si="11"/>
        <v>44757</v>
      </c>
      <c r="R761" s="446">
        <v>1.9769330825474198</v>
      </c>
      <c r="S761" s="445">
        <v>22659.81</v>
      </c>
    </row>
    <row r="762" spans="17:19" ht="15" customHeight="1">
      <c r="Q762" s="447">
        <f t="shared" si="11"/>
        <v>44758</v>
      </c>
      <c r="R762" s="446">
        <v>1.9769330825474198</v>
      </c>
      <c r="S762" s="445">
        <v>22659.81</v>
      </c>
    </row>
    <row r="763" spans="17:19" ht="15" customHeight="1">
      <c r="Q763" s="447">
        <f t="shared" si="11"/>
        <v>44759</v>
      </c>
      <c r="R763" s="446">
        <v>1.9769330825474198</v>
      </c>
      <c r="S763" s="445">
        <v>22659.81</v>
      </c>
    </row>
    <row r="764" spans="17:19" ht="15" customHeight="1">
      <c r="Q764" s="447">
        <f t="shared" si="11"/>
        <v>44760</v>
      </c>
      <c r="R764" s="446">
        <v>2.0333615025961644</v>
      </c>
      <c r="S764" s="445">
        <v>23546.12</v>
      </c>
    </row>
    <row r="765" spans="17:19" ht="15" customHeight="1">
      <c r="Q765" s="447">
        <f t="shared" si="11"/>
        <v>44761</v>
      </c>
      <c r="R765" s="446">
        <v>2.0372382642789022</v>
      </c>
      <c r="S765" s="445">
        <v>23916.98</v>
      </c>
    </row>
    <row r="766" spans="17:19" ht="15" customHeight="1">
      <c r="Q766" s="447">
        <f t="shared" si="11"/>
        <v>44762</v>
      </c>
      <c r="R766" s="446">
        <v>2.0658114337183426</v>
      </c>
      <c r="S766" s="445">
        <v>20907.68</v>
      </c>
    </row>
    <row r="767" spans="17:19" ht="15" customHeight="1">
      <c r="Q767" s="447">
        <f t="shared" si="11"/>
        <v>44763</v>
      </c>
      <c r="R767" s="446">
        <v>2.0742110840309422</v>
      </c>
      <c r="S767" s="445">
        <v>28075.55</v>
      </c>
    </row>
    <row r="768" spans="17:19" ht="15" customHeight="1">
      <c r="Q768" s="447">
        <f t="shared" si="11"/>
        <v>44764</v>
      </c>
      <c r="R768" s="446">
        <v>2.0986203242555899</v>
      </c>
      <c r="S768" s="445">
        <v>23195.97</v>
      </c>
    </row>
    <row r="769" spans="17:19" ht="15" customHeight="1">
      <c r="Q769" s="447">
        <f t="shared" si="11"/>
        <v>44765</v>
      </c>
      <c r="R769" s="446">
        <v>2.0986203242555899</v>
      </c>
      <c r="S769" s="445">
        <v>23195.97</v>
      </c>
    </row>
    <row r="770" spans="17:19" ht="15" customHeight="1">
      <c r="Q770" s="447">
        <f t="shared" si="11"/>
        <v>44766</v>
      </c>
      <c r="R770" s="446">
        <v>2.0986203242555899</v>
      </c>
      <c r="S770" s="445">
        <v>23195.97</v>
      </c>
    </row>
    <row r="771" spans="17:19" ht="15" customHeight="1">
      <c r="Q771" s="447">
        <f t="shared" si="11"/>
        <v>44767</v>
      </c>
      <c r="R771" s="446">
        <v>2.0903211825792094</v>
      </c>
      <c r="S771" s="445">
        <v>17253.560000000001</v>
      </c>
    </row>
    <row r="772" spans="17:19" ht="15" customHeight="1">
      <c r="Q772" s="447">
        <f t="shared" si="11"/>
        <v>44768</v>
      </c>
      <c r="R772" s="446">
        <v>2.0594219561301261</v>
      </c>
      <c r="S772" s="445">
        <v>36965.769999999997</v>
      </c>
    </row>
    <row r="773" spans="17:19" ht="15" customHeight="1">
      <c r="Q773" s="447">
        <f t="shared" si="11"/>
        <v>44769</v>
      </c>
      <c r="R773" s="446">
        <v>2.0630833421638233</v>
      </c>
      <c r="S773" s="445">
        <v>16772.939999999999</v>
      </c>
    </row>
    <row r="774" spans="17:19" ht="15" customHeight="1">
      <c r="Q774" s="447">
        <f t="shared" si="11"/>
        <v>44770</v>
      </c>
      <c r="R774" s="446">
        <v>2.0370946805128751</v>
      </c>
      <c r="S774" s="445">
        <v>24049.64</v>
      </c>
    </row>
    <row r="775" spans="17:19" ht="15" customHeight="1">
      <c r="Q775" s="447">
        <f t="shared" si="11"/>
        <v>44771</v>
      </c>
      <c r="R775" s="446">
        <v>2.0282642789021934</v>
      </c>
      <c r="S775" s="445">
        <v>16014.49</v>
      </c>
    </row>
    <row r="776" spans="17:19" ht="15" customHeight="1">
      <c r="Q776" s="447">
        <f t="shared" si="11"/>
        <v>44772</v>
      </c>
      <c r="R776" s="446">
        <v>2.0282642789021934</v>
      </c>
      <c r="S776" s="445">
        <v>16014.49</v>
      </c>
    </row>
    <row r="777" spans="17:19" ht="15" customHeight="1">
      <c r="Q777" s="447">
        <f t="shared" si="11"/>
        <v>44773</v>
      </c>
      <c r="R777" s="446">
        <v>2.0282642789021934</v>
      </c>
      <c r="S777" s="445">
        <v>16014.49</v>
      </c>
    </row>
    <row r="778" spans="17:19" ht="15" customHeight="1">
      <c r="Q778" s="447">
        <f t="shared" si="11"/>
        <v>44774</v>
      </c>
      <c r="R778" s="446">
        <v>2.0004090282928897</v>
      </c>
      <c r="S778" s="445">
        <v>15546.42</v>
      </c>
    </row>
    <row r="779" spans="17:19" ht="15" customHeight="1">
      <c r="Q779" s="447">
        <f t="shared" si="11"/>
        <v>44775</v>
      </c>
      <c r="R779" s="446">
        <v>2.0743546677969693</v>
      </c>
      <c r="S779" s="445">
        <v>17927.349999999999</v>
      </c>
    </row>
    <row r="780" spans="17:19" ht="15" customHeight="1">
      <c r="Q780" s="447">
        <f t="shared" si="11"/>
        <v>44776</v>
      </c>
      <c r="R780" s="446">
        <v>2.0761494648723113</v>
      </c>
      <c r="S780" s="445">
        <v>23959.5</v>
      </c>
    </row>
    <row r="781" spans="17:19" ht="15" customHeight="1">
      <c r="Q781" s="447">
        <f t="shared" si="11"/>
        <v>44777</v>
      </c>
      <c r="R781" s="446">
        <v>2.0763648405213524</v>
      </c>
      <c r="S781" s="445">
        <v>14585.61</v>
      </c>
    </row>
    <row r="782" spans="17:19" ht="15" customHeight="1">
      <c r="Q782" s="447">
        <f t="shared" si="11"/>
        <v>44778</v>
      </c>
      <c r="R782" s="446">
        <v>2.1111839037829818</v>
      </c>
      <c r="S782" s="445">
        <v>23514.400000000001</v>
      </c>
    </row>
    <row r="783" spans="17:19" ht="15" customHeight="1">
      <c r="Q783" s="447">
        <f t="shared" si="11"/>
        <v>44779</v>
      </c>
      <c r="R783" s="446">
        <v>2.1111839037829818</v>
      </c>
      <c r="S783" s="445">
        <v>23514.400000000001</v>
      </c>
    </row>
    <row r="784" spans="17:19" ht="15" customHeight="1">
      <c r="Q784" s="447">
        <f t="shared" si="11"/>
        <v>44780</v>
      </c>
      <c r="R784" s="446">
        <v>2.1111839037829818</v>
      </c>
      <c r="S784" s="445">
        <v>23514.400000000001</v>
      </c>
    </row>
    <row r="785" spans="17:19" ht="15" customHeight="1">
      <c r="Q785" s="447">
        <f t="shared" ref="Q785:Q848" si="12">Q786-1</f>
        <v>44781</v>
      </c>
      <c r="R785" s="446">
        <v>2.1204450566917452</v>
      </c>
      <c r="S785" s="445">
        <v>15276.82</v>
      </c>
    </row>
    <row r="786" spans="17:19" ht="15" customHeight="1">
      <c r="Q786" s="447">
        <f t="shared" si="12"/>
        <v>44782</v>
      </c>
      <c r="R786" s="446">
        <v>2.1432748754900923</v>
      </c>
      <c r="S786" s="445">
        <v>19947.810000000001</v>
      </c>
    </row>
    <row r="787" spans="17:19" ht="15" customHeight="1">
      <c r="Q787" s="447">
        <f t="shared" si="12"/>
        <v>44783</v>
      </c>
      <c r="R787" s="446">
        <v>2.1547615767722794</v>
      </c>
      <c r="S787" s="445">
        <v>22503.23</v>
      </c>
    </row>
    <row r="788" spans="17:19" ht="15" customHeight="1">
      <c r="Q788" s="447">
        <f t="shared" si="12"/>
        <v>44784</v>
      </c>
      <c r="R788" s="446">
        <v>2.1703404153862458</v>
      </c>
      <c r="S788" s="445">
        <v>15546.28</v>
      </c>
    </row>
    <row r="789" spans="17:19" ht="15" customHeight="1">
      <c r="Q789" s="447">
        <f t="shared" si="12"/>
        <v>44785</v>
      </c>
      <c r="R789" s="446">
        <v>2.2595777259722372</v>
      </c>
      <c r="S789" s="445">
        <v>32935.49</v>
      </c>
    </row>
    <row r="790" spans="17:19" ht="15" customHeight="1">
      <c r="Q790" s="447">
        <f t="shared" si="12"/>
        <v>44786</v>
      </c>
      <c r="R790" s="446">
        <v>2.2595777259722372</v>
      </c>
      <c r="S790" s="445">
        <v>32935.49</v>
      </c>
    </row>
    <row r="791" spans="17:19" ht="15" customHeight="1">
      <c r="Q791" s="447">
        <f t="shared" si="12"/>
        <v>44787</v>
      </c>
      <c r="R791" s="446">
        <v>2.2595777259722372</v>
      </c>
      <c r="S791" s="445">
        <v>32935.49</v>
      </c>
    </row>
    <row r="792" spans="17:19" ht="15" customHeight="1">
      <c r="Q792" s="447">
        <f t="shared" si="12"/>
        <v>44788</v>
      </c>
      <c r="R792" s="446">
        <v>2.2829818798346935</v>
      </c>
      <c r="S792" s="445">
        <v>39444.910000000003</v>
      </c>
    </row>
    <row r="793" spans="17:19" ht="15" customHeight="1">
      <c r="Q793" s="447">
        <f t="shared" si="12"/>
        <v>44789</v>
      </c>
      <c r="R793" s="446">
        <v>2.2218869873900604</v>
      </c>
      <c r="S793" s="445">
        <v>44027.12</v>
      </c>
    </row>
    <row r="794" spans="17:19" ht="15" customHeight="1">
      <c r="Q794" s="447">
        <f t="shared" si="12"/>
        <v>44790</v>
      </c>
      <c r="R794" s="446">
        <v>2.2293533432234818</v>
      </c>
      <c r="S794" s="445">
        <v>25772.29</v>
      </c>
    </row>
    <row r="795" spans="17:19" ht="15" customHeight="1">
      <c r="Q795" s="447">
        <f t="shared" si="12"/>
        <v>44791</v>
      </c>
      <c r="R795" s="446">
        <v>2.2221023630391015</v>
      </c>
      <c r="S795" s="445">
        <v>19694.900000000001</v>
      </c>
    </row>
    <row r="796" spans="17:19" ht="15" customHeight="1">
      <c r="Q796" s="447">
        <f t="shared" si="12"/>
        <v>44792</v>
      </c>
      <c r="R796" s="446">
        <v>2.2073850270212994</v>
      </c>
      <c r="S796" s="445">
        <v>13313.41</v>
      </c>
    </row>
    <row r="797" spans="17:19" ht="15" customHeight="1">
      <c r="Q797" s="447">
        <f t="shared" si="12"/>
        <v>44793</v>
      </c>
      <c r="R797" s="446">
        <v>2.2073850270212994</v>
      </c>
      <c r="S797" s="445">
        <v>13313.41</v>
      </c>
    </row>
    <row r="798" spans="17:19" ht="15" customHeight="1">
      <c r="Q798" s="447">
        <f t="shared" si="12"/>
        <v>44794</v>
      </c>
      <c r="R798" s="446">
        <v>2.2073850270212994</v>
      </c>
      <c r="S798" s="445">
        <v>13313.41</v>
      </c>
    </row>
    <row r="799" spans="17:19" ht="15" customHeight="1">
      <c r="Q799" s="447">
        <f t="shared" si="12"/>
        <v>44795</v>
      </c>
      <c r="R799" s="446">
        <v>2.2172205149941719</v>
      </c>
      <c r="S799" s="445">
        <v>14015.43</v>
      </c>
    </row>
    <row r="800" spans="17:19" ht="15" customHeight="1">
      <c r="Q800" s="447">
        <f t="shared" si="12"/>
        <v>44796</v>
      </c>
      <c r="R800" s="446">
        <v>2.2115489562360922</v>
      </c>
      <c r="S800" s="445">
        <v>14033.19</v>
      </c>
    </row>
    <row r="801" spans="17:19" ht="15" customHeight="1">
      <c r="Q801" s="447">
        <f t="shared" si="12"/>
        <v>44797</v>
      </c>
      <c r="R801" s="446">
        <v>2.2099695348097912</v>
      </c>
      <c r="S801" s="445">
        <v>14250.01</v>
      </c>
    </row>
    <row r="802" spans="17:19" ht="15" customHeight="1">
      <c r="Q802" s="447">
        <f t="shared" si="12"/>
        <v>44798</v>
      </c>
      <c r="R802" s="446">
        <v>2.1913754371092509</v>
      </c>
      <c r="S802" s="445">
        <v>19680.22</v>
      </c>
    </row>
    <row r="803" spans="17:19" ht="15" customHeight="1">
      <c r="Q803" s="447">
        <f t="shared" si="12"/>
        <v>44799</v>
      </c>
      <c r="R803" s="446">
        <v>2.1607920949454278</v>
      </c>
      <c r="S803" s="445">
        <v>15375.3</v>
      </c>
    </row>
    <row r="804" spans="17:19" ht="15" customHeight="1">
      <c r="Q804" s="447">
        <f t="shared" si="12"/>
        <v>44800</v>
      </c>
      <c r="R804" s="446">
        <v>2.1607920949454278</v>
      </c>
      <c r="S804" s="445">
        <v>15375.3</v>
      </c>
    </row>
    <row r="805" spans="17:19" ht="15" customHeight="1">
      <c r="Q805" s="447">
        <f t="shared" si="12"/>
        <v>44801</v>
      </c>
      <c r="R805" s="446">
        <v>2.1607920949454278</v>
      </c>
      <c r="S805" s="445">
        <v>15375.3</v>
      </c>
    </row>
    <row r="806" spans="17:19" ht="15" customHeight="1">
      <c r="Q806" s="447">
        <f t="shared" si="12"/>
        <v>44802</v>
      </c>
      <c r="R806" s="446">
        <v>2.183765497509802</v>
      </c>
      <c r="S806" s="445">
        <v>15138.89</v>
      </c>
    </row>
    <row r="807" spans="17:19" ht="15" customHeight="1">
      <c r="Q807" s="447">
        <f t="shared" si="12"/>
        <v>44803</v>
      </c>
      <c r="R807" s="446">
        <v>2.2209536929108831</v>
      </c>
      <c r="S807" s="445">
        <v>15497.49</v>
      </c>
    </row>
    <row r="808" spans="17:19" ht="15" customHeight="1">
      <c r="Q808" s="447">
        <f t="shared" si="12"/>
        <v>44804</v>
      </c>
      <c r="R808" s="446">
        <v>2.2456501006675853</v>
      </c>
      <c r="S808" s="445">
        <v>18155.259999999998</v>
      </c>
    </row>
    <row r="809" spans="17:19" ht="15" customHeight="1">
      <c r="Q809" s="447">
        <f t="shared" si="12"/>
        <v>44805</v>
      </c>
      <c r="R809" s="446">
        <v>2.2849202606760621</v>
      </c>
      <c r="S809" s="445">
        <v>22946</v>
      </c>
    </row>
    <row r="810" spans="17:19" ht="15" customHeight="1">
      <c r="Q810" s="447">
        <f t="shared" si="12"/>
        <v>44806</v>
      </c>
      <c r="R810" s="446">
        <v>2.276735986012504</v>
      </c>
      <c r="S810" s="445">
        <v>12901.9</v>
      </c>
    </row>
    <row r="811" spans="17:19" ht="15" customHeight="1">
      <c r="Q811" s="447">
        <f t="shared" si="12"/>
        <v>44807</v>
      </c>
      <c r="R811" s="446">
        <v>2.276735986012504</v>
      </c>
      <c r="S811" s="445">
        <v>12901.9</v>
      </c>
    </row>
    <row r="812" spans="17:19" ht="15" customHeight="1">
      <c r="Q812" s="447">
        <f t="shared" si="12"/>
        <v>44808</v>
      </c>
      <c r="R812" s="446">
        <v>2.276735986012504</v>
      </c>
      <c r="S812" s="445">
        <v>12901.9</v>
      </c>
    </row>
    <row r="813" spans="17:19" ht="15" customHeight="1">
      <c r="Q813" s="447">
        <f t="shared" si="12"/>
        <v>44809</v>
      </c>
      <c r="R813" s="446">
        <v>2.2874329765815409</v>
      </c>
      <c r="S813" s="445">
        <v>10061.9</v>
      </c>
    </row>
    <row r="814" spans="17:19" ht="15" customHeight="1">
      <c r="Q814" s="447">
        <f t="shared" si="12"/>
        <v>44810</v>
      </c>
      <c r="R814" s="446">
        <v>2.2691978382960687</v>
      </c>
      <c r="S814" s="445">
        <v>13704.12</v>
      </c>
    </row>
    <row r="815" spans="17:19" ht="15" customHeight="1">
      <c r="Q815" s="447">
        <f t="shared" si="12"/>
        <v>44811</v>
      </c>
      <c r="R815" s="446">
        <v>2.2831972554837341</v>
      </c>
      <c r="S815" s="445">
        <v>13722.34</v>
      </c>
    </row>
    <row r="816" spans="17:19" ht="15" customHeight="1">
      <c r="Q816" s="447">
        <f t="shared" si="12"/>
        <v>44812</v>
      </c>
      <c r="R816" s="446">
        <v>2.2733258715693547</v>
      </c>
      <c r="S816" s="445">
        <v>12902.92</v>
      </c>
    </row>
    <row r="817" spans="17:19" ht="15" customHeight="1">
      <c r="Q817" s="447">
        <f t="shared" si="12"/>
        <v>44813</v>
      </c>
      <c r="R817" s="446">
        <v>2.2114053724700646</v>
      </c>
      <c r="S817" s="445">
        <v>28423.07</v>
      </c>
    </row>
    <row r="818" spans="17:19" ht="15" customHeight="1">
      <c r="Q818" s="447">
        <f t="shared" si="12"/>
        <v>44814</v>
      </c>
      <c r="R818" s="446">
        <v>2.2114053724700646</v>
      </c>
      <c r="S818" s="445">
        <v>28423.07</v>
      </c>
    </row>
    <row r="819" spans="17:19" ht="15" customHeight="1">
      <c r="Q819" s="447">
        <f t="shared" si="12"/>
        <v>44815</v>
      </c>
      <c r="R819" s="446">
        <v>2.2114053724700646</v>
      </c>
      <c r="S819" s="445">
        <v>28423.07</v>
      </c>
    </row>
    <row r="820" spans="17:19" ht="15" customHeight="1">
      <c r="Q820" s="447">
        <f t="shared" si="12"/>
        <v>44816</v>
      </c>
      <c r="R820" s="446">
        <v>2.2042620801102046</v>
      </c>
      <c r="S820" s="445">
        <v>14414.42</v>
      </c>
    </row>
    <row r="821" spans="17:19" ht="15" customHeight="1">
      <c r="Q821" s="447">
        <f t="shared" si="12"/>
        <v>44817</v>
      </c>
      <c r="R821" s="446">
        <v>2.1651713998092612</v>
      </c>
      <c r="S821" s="445">
        <v>23533.91</v>
      </c>
    </row>
    <row r="822" spans="17:19" ht="15" customHeight="1">
      <c r="Q822" s="447">
        <f t="shared" si="12"/>
        <v>44818</v>
      </c>
      <c r="R822" s="446">
        <v>2.1573460845607717</v>
      </c>
      <c r="S822" s="445">
        <v>17123.2</v>
      </c>
    </row>
    <row r="823" spans="17:19" ht="15" customHeight="1">
      <c r="Q823" s="447">
        <f t="shared" si="12"/>
        <v>44819</v>
      </c>
      <c r="R823" s="446">
        <v>2.2142770477906115</v>
      </c>
      <c r="S823" s="445">
        <v>17660.349999999999</v>
      </c>
    </row>
    <row r="824" spans="17:19" ht="15" customHeight="1">
      <c r="Q824" s="447">
        <f t="shared" si="12"/>
        <v>44820</v>
      </c>
      <c r="R824" s="446">
        <v>2.2020724276782877</v>
      </c>
      <c r="S824" s="445">
        <v>13744.4</v>
      </c>
    </row>
    <row r="825" spans="17:19" ht="15" customHeight="1">
      <c r="Q825" s="447">
        <f t="shared" si="12"/>
        <v>44821</v>
      </c>
      <c r="R825" s="446">
        <v>2.2020724276782877</v>
      </c>
      <c r="S825" s="445">
        <v>13744.4</v>
      </c>
    </row>
    <row r="826" spans="17:19" ht="15" customHeight="1">
      <c r="Q826" s="447">
        <f t="shared" si="12"/>
        <v>44822</v>
      </c>
      <c r="R826" s="446">
        <v>2.2020724276782877</v>
      </c>
      <c r="S826" s="445">
        <v>13744.4</v>
      </c>
    </row>
    <row r="827" spans="17:19" ht="15" customHeight="1">
      <c r="Q827" s="447">
        <f t="shared" si="12"/>
        <v>44823</v>
      </c>
      <c r="R827" s="446">
        <v>2.2496704461163506</v>
      </c>
      <c r="S827" s="445">
        <v>14038.36</v>
      </c>
    </row>
    <row r="828" spans="17:19" ht="15" customHeight="1">
      <c r="Q828" s="447">
        <f t="shared" si="12"/>
        <v>44824</v>
      </c>
      <c r="R828" s="446">
        <v>2.2164308042810217</v>
      </c>
      <c r="S828" s="445">
        <v>18551.61</v>
      </c>
    </row>
    <row r="829" spans="17:19" ht="15" customHeight="1">
      <c r="Q829" s="447">
        <f t="shared" si="12"/>
        <v>44825</v>
      </c>
      <c r="R829" s="446">
        <v>2.2599725813288125</v>
      </c>
      <c r="S829" s="445">
        <v>14795.45</v>
      </c>
    </row>
    <row r="830" spans="17:19" ht="15" customHeight="1">
      <c r="Q830" s="447">
        <f t="shared" si="12"/>
        <v>44826</v>
      </c>
      <c r="R830" s="446">
        <v>2.2599725813288125</v>
      </c>
      <c r="S830" s="445">
        <v>14795.45</v>
      </c>
    </row>
    <row r="831" spans="17:19" ht="15" customHeight="1">
      <c r="Q831" s="447">
        <f t="shared" si="12"/>
        <v>44827</v>
      </c>
      <c r="R831" s="446">
        <v>2.2669004980396315</v>
      </c>
      <c r="S831" s="445">
        <v>8490.8909999999996</v>
      </c>
    </row>
    <row r="832" spans="17:19" ht="15" customHeight="1">
      <c r="Q832" s="447">
        <f t="shared" si="12"/>
        <v>44828</v>
      </c>
      <c r="R832" s="446">
        <v>2.2669004980396315</v>
      </c>
      <c r="S832" s="445">
        <v>8490.8909999999996</v>
      </c>
    </row>
    <row r="833" spans="17:19" ht="15" customHeight="1">
      <c r="Q833" s="447">
        <f t="shared" si="12"/>
        <v>44829</v>
      </c>
      <c r="R833" s="446">
        <v>2.2669004980396315</v>
      </c>
      <c r="S833" s="445">
        <v>8490.8909999999996</v>
      </c>
    </row>
    <row r="834" spans="17:19" ht="15" customHeight="1">
      <c r="Q834" s="447">
        <f t="shared" si="12"/>
        <v>44830</v>
      </c>
      <c r="R834" s="446">
        <v>2.2748693970541485</v>
      </c>
      <c r="S834" s="445">
        <v>15919.99</v>
      </c>
    </row>
    <row r="835" spans="17:19" ht="15" customHeight="1">
      <c r="Q835" s="447">
        <f t="shared" si="12"/>
        <v>44831</v>
      </c>
      <c r="R835" s="446">
        <v>2.2338044399703296</v>
      </c>
      <c r="S835" s="445">
        <v>17923.330000000002</v>
      </c>
    </row>
    <row r="836" spans="17:19" ht="15" customHeight="1">
      <c r="Q836" s="447">
        <f t="shared" si="12"/>
        <v>44832</v>
      </c>
      <c r="R836" s="446">
        <v>2.2714951785525059</v>
      </c>
      <c r="S836" s="445">
        <v>16491.099999999999</v>
      </c>
    </row>
    <row r="837" spans="17:19" ht="15" customHeight="1">
      <c r="Q837" s="447">
        <f t="shared" si="12"/>
        <v>44833</v>
      </c>
      <c r="R837" s="446">
        <v>2.2840587580798983</v>
      </c>
      <c r="S837" s="445">
        <v>16558.990000000002</v>
      </c>
    </row>
    <row r="838" spans="17:19" ht="15" customHeight="1">
      <c r="Q838" s="447">
        <f t="shared" si="12"/>
        <v>44834</v>
      </c>
      <c r="R838" s="446">
        <v>2.2789615343859277</v>
      </c>
      <c r="S838" s="445">
        <v>12227.47</v>
      </c>
    </row>
    <row r="839" spans="17:19" ht="15" customHeight="1">
      <c r="Q839" s="447">
        <f t="shared" si="12"/>
        <v>44835</v>
      </c>
      <c r="R839" s="446">
        <v>2.2789615343859277</v>
      </c>
      <c r="S839" s="445">
        <v>12227.47</v>
      </c>
    </row>
    <row r="840" spans="17:19" ht="15" customHeight="1">
      <c r="Q840" s="447">
        <f t="shared" si="12"/>
        <v>44836</v>
      </c>
      <c r="R840" s="446">
        <v>2.2789615343859277</v>
      </c>
      <c r="S840" s="445">
        <v>12227.47</v>
      </c>
    </row>
    <row r="841" spans="17:19" ht="15" customHeight="1">
      <c r="Q841" s="447">
        <f t="shared" si="12"/>
        <v>44837</v>
      </c>
      <c r="R841" s="446">
        <v>2.2984171346826323</v>
      </c>
      <c r="S841" s="445">
        <v>16017.16</v>
      </c>
    </row>
    <row r="842" spans="17:19" ht="15" customHeight="1">
      <c r="Q842" s="447">
        <f t="shared" si="12"/>
        <v>44838</v>
      </c>
      <c r="R842" s="446">
        <v>2.28448950937798</v>
      </c>
      <c r="S842" s="445">
        <v>13980.5</v>
      </c>
    </row>
    <row r="843" spans="17:19" ht="15" customHeight="1">
      <c r="Q843" s="447">
        <f t="shared" si="12"/>
        <v>44839</v>
      </c>
      <c r="R843" s="446">
        <v>2.3045912366218078</v>
      </c>
      <c r="S843" s="445">
        <v>11497.64</v>
      </c>
    </row>
    <row r="844" spans="17:19" ht="15" customHeight="1">
      <c r="Q844" s="447">
        <f t="shared" si="12"/>
        <v>44840</v>
      </c>
      <c r="R844" s="446">
        <v>2.2955993032743458</v>
      </c>
      <c r="S844" s="445">
        <v>10505.22</v>
      </c>
    </row>
    <row r="845" spans="17:19" ht="15" customHeight="1">
      <c r="Q845" s="447">
        <f t="shared" si="12"/>
        <v>44841</v>
      </c>
      <c r="R845" s="446">
        <v>2.3013606018861927</v>
      </c>
      <c r="S845" s="445">
        <v>9377.7489999999998</v>
      </c>
    </row>
    <row r="846" spans="17:19" ht="15" customHeight="1">
      <c r="Q846" s="447">
        <f t="shared" si="12"/>
        <v>44842</v>
      </c>
      <c r="R846" s="446">
        <v>2.3013606018861927</v>
      </c>
      <c r="S846" s="445">
        <v>9377.7489999999998</v>
      </c>
    </row>
    <row r="847" spans="17:19" ht="15" customHeight="1">
      <c r="Q847" s="447">
        <f t="shared" si="12"/>
        <v>44843</v>
      </c>
      <c r="R847" s="446">
        <v>2.3013606018861927</v>
      </c>
      <c r="S847" s="445">
        <v>9377.7489999999998</v>
      </c>
    </row>
    <row r="848" spans="17:19" ht="15" customHeight="1">
      <c r="Q848" s="447">
        <f t="shared" si="12"/>
        <v>44844</v>
      </c>
      <c r="R848" s="446">
        <v>2.3093295009007102</v>
      </c>
      <c r="S848" s="445">
        <v>15707.62</v>
      </c>
    </row>
    <row r="849" spans="17:19" ht="15" customHeight="1">
      <c r="Q849" s="447">
        <f t="shared" ref="Q849:Q912" si="13">Q850-1</f>
        <v>44845</v>
      </c>
      <c r="R849" s="446">
        <v>2.2994222210448236</v>
      </c>
      <c r="S849" s="445">
        <v>12555.97</v>
      </c>
    </row>
    <row r="850" spans="17:19" ht="15" customHeight="1">
      <c r="Q850" s="447">
        <f t="shared" si="13"/>
        <v>44846</v>
      </c>
      <c r="R850" s="446">
        <v>2.2999247642259193</v>
      </c>
      <c r="S850" s="445">
        <v>14903.9</v>
      </c>
    </row>
    <row r="851" spans="17:19" ht="15" customHeight="1">
      <c r="Q851" s="447">
        <f t="shared" si="13"/>
        <v>44847</v>
      </c>
      <c r="R851" s="446">
        <v>2.3063142418141358</v>
      </c>
      <c r="S851" s="445">
        <v>11501.01</v>
      </c>
    </row>
    <row r="852" spans="17:19" ht="15" customHeight="1">
      <c r="Q852" s="447">
        <f t="shared" si="13"/>
        <v>44848</v>
      </c>
      <c r="R852" s="446">
        <v>2.3017195613012613</v>
      </c>
      <c r="S852" s="445">
        <v>13826.72</v>
      </c>
    </row>
    <row r="853" spans="17:19" ht="15" customHeight="1">
      <c r="Q853" s="447">
        <f t="shared" si="13"/>
        <v>44849</v>
      </c>
      <c r="R853" s="446">
        <v>2.3017195613012613</v>
      </c>
      <c r="S853" s="445">
        <v>13826.72</v>
      </c>
    </row>
    <row r="854" spans="17:19" ht="15" customHeight="1">
      <c r="Q854" s="447">
        <f t="shared" si="13"/>
        <v>44850</v>
      </c>
      <c r="R854" s="446">
        <v>2.3017195613012613</v>
      </c>
      <c r="S854" s="445">
        <v>13826.72</v>
      </c>
    </row>
    <row r="855" spans="17:19" ht="15" customHeight="1">
      <c r="Q855" s="447">
        <f t="shared" si="13"/>
        <v>44851</v>
      </c>
      <c r="R855" s="446">
        <v>2.313206262583448</v>
      </c>
      <c r="S855" s="445">
        <v>13771.74</v>
      </c>
    </row>
    <row r="856" spans="17:19" ht="15" customHeight="1">
      <c r="Q856" s="447">
        <f t="shared" si="13"/>
        <v>44852</v>
      </c>
      <c r="R856" s="446">
        <v>2.3275287432446752</v>
      </c>
      <c r="S856" s="445">
        <v>9155.4120000000003</v>
      </c>
    </row>
    <row r="857" spans="17:19" ht="15" customHeight="1">
      <c r="Q857" s="447">
        <f t="shared" si="13"/>
        <v>44853</v>
      </c>
      <c r="R857" s="446">
        <v>2.334384868072481</v>
      </c>
      <c r="S857" s="445">
        <v>9505.1470000000008</v>
      </c>
    </row>
    <row r="858" spans="17:19" ht="15" customHeight="1">
      <c r="Q858" s="447">
        <f t="shared" si="13"/>
        <v>44854</v>
      </c>
      <c r="R858" s="446">
        <v>2.3231853343223485</v>
      </c>
      <c r="S858" s="445">
        <v>7982.1680000000006</v>
      </c>
    </row>
    <row r="859" spans="17:19" ht="15" customHeight="1">
      <c r="Q859" s="447">
        <f t="shared" si="13"/>
        <v>44855</v>
      </c>
      <c r="R859" s="446">
        <v>2.3231853343223485</v>
      </c>
      <c r="S859" s="445">
        <v>7982.1680000000006</v>
      </c>
    </row>
    <row r="860" spans="17:19" ht="15" customHeight="1">
      <c r="Q860" s="447">
        <f t="shared" si="13"/>
        <v>44856</v>
      </c>
      <c r="R860" s="446">
        <v>2.3231853343223485</v>
      </c>
      <c r="S860" s="445">
        <v>7982.1680000000006</v>
      </c>
    </row>
    <row r="861" spans="17:19" ht="15" customHeight="1">
      <c r="Q861" s="447">
        <f t="shared" si="13"/>
        <v>44857</v>
      </c>
      <c r="R861" s="446">
        <v>2.3231853343223485</v>
      </c>
      <c r="S861" s="445">
        <v>7982.1680000000006</v>
      </c>
    </row>
    <row r="862" spans="17:19" ht="15" customHeight="1">
      <c r="Q862" s="447">
        <f t="shared" si="13"/>
        <v>44858</v>
      </c>
      <c r="R862" s="446">
        <v>2.3309388576878245</v>
      </c>
      <c r="S862" s="445">
        <v>8921.9570000000003</v>
      </c>
    </row>
    <row r="863" spans="17:19" ht="15" customHeight="1">
      <c r="Q863" s="447">
        <f t="shared" si="13"/>
        <v>44859</v>
      </c>
      <c r="R863" s="446">
        <v>2.3366104164459047</v>
      </c>
      <c r="S863" s="445">
        <v>6282.9710000000005</v>
      </c>
    </row>
    <row r="864" spans="17:19" ht="15" customHeight="1">
      <c r="Q864" s="447">
        <f t="shared" si="13"/>
        <v>44860</v>
      </c>
      <c r="R864" s="446">
        <v>2.3353181625516588</v>
      </c>
      <c r="S864" s="445">
        <v>5831.0960000000005</v>
      </c>
    </row>
    <row r="865" spans="17:19" ht="15" customHeight="1">
      <c r="Q865" s="447">
        <f t="shared" si="13"/>
        <v>44861</v>
      </c>
      <c r="R865" s="446">
        <v>2.3236160856204306</v>
      </c>
      <c r="S865" s="445">
        <v>5630.7129999999997</v>
      </c>
    </row>
    <row r="866" spans="17:19" ht="15" customHeight="1">
      <c r="Q866" s="447">
        <f t="shared" si="13"/>
        <v>44862</v>
      </c>
      <c r="R866" s="446">
        <v>2.3157189784889267</v>
      </c>
      <c r="S866" s="445">
        <v>6916.2610000000004</v>
      </c>
    </row>
    <row r="867" spans="17:19" ht="15" customHeight="1">
      <c r="Q867" s="447">
        <f t="shared" si="13"/>
        <v>44863</v>
      </c>
      <c r="R867" s="446">
        <v>2.3157189784889267</v>
      </c>
      <c r="S867" s="445">
        <v>6916.2610000000004</v>
      </c>
    </row>
    <row r="868" spans="17:19" ht="15" customHeight="1">
      <c r="Q868" s="447">
        <f t="shared" si="13"/>
        <v>44864</v>
      </c>
      <c r="R868" s="446">
        <v>2.3157189784889267</v>
      </c>
      <c r="S868" s="445">
        <v>6916.2610000000004</v>
      </c>
    </row>
    <row r="869" spans="17:19" ht="15" customHeight="1">
      <c r="Q869" s="447">
        <f t="shared" si="13"/>
        <v>44865</v>
      </c>
      <c r="R869" s="446">
        <v>2.366045088481509</v>
      </c>
      <c r="S869" s="445">
        <v>15897.2</v>
      </c>
    </row>
    <row r="870" spans="17:19" ht="15" customHeight="1">
      <c r="Q870" s="447">
        <f t="shared" si="13"/>
        <v>44866</v>
      </c>
      <c r="R870" s="446">
        <v>2.3783932923598603</v>
      </c>
      <c r="S870" s="445">
        <v>11048.14</v>
      </c>
    </row>
    <row r="871" spans="17:19" ht="15" customHeight="1">
      <c r="Q871" s="447">
        <f t="shared" si="13"/>
        <v>44867</v>
      </c>
      <c r="R871" s="446">
        <v>2.3978488926565649</v>
      </c>
      <c r="S871" s="445">
        <v>9125.6</v>
      </c>
    </row>
    <row r="872" spans="17:19" ht="15" customHeight="1">
      <c r="Q872" s="447">
        <f t="shared" si="13"/>
        <v>44868</v>
      </c>
      <c r="R872" s="446">
        <v>2.3959105118151958</v>
      </c>
      <c r="S872" s="445">
        <v>10729.52</v>
      </c>
    </row>
    <row r="873" spans="17:19" ht="15" customHeight="1">
      <c r="Q873" s="447">
        <f t="shared" si="13"/>
        <v>44869</v>
      </c>
      <c r="R873" s="446">
        <v>2.4130687718554626</v>
      </c>
      <c r="S873" s="445">
        <v>11140.32</v>
      </c>
    </row>
    <row r="874" spans="17:19" ht="15" customHeight="1">
      <c r="Q874" s="447">
        <f t="shared" si="13"/>
        <v>44870</v>
      </c>
      <c r="R874" s="446">
        <v>2.4130687718554626</v>
      </c>
      <c r="S874" s="445">
        <v>11140.32</v>
      </c>
    </row>
    <row r="875" spans="17:19" ht="15" customHeight="1">
      <c r="Q875" s="447">
        <f t="shared" si="13"/>
        <v>44871</v>
      </c>
      <c r="R875" s="446">
        <v>2.4130687718554626</v>
      </c>
      <c r="S875" s="445">
        <v>11140.32</v>
      </c>
    </row>
    <row r="876" spans="17:19" ht="15" customHeight="1">
      <c r="Q876" s="447">
        <f t="shared" si="13"/>
        <v>44872</v>
      </c>
      <c r="R876" s="446">
        <v>2.4585489297446221</v>
      </c>
      <c r="S876" s="445">
        <v>16019.93</v>
      </c>
    </row>
    <row r="877" spans="17:19" ht="15" customHeight="1">
      <c r="Q877" s="447">
        <f t="shared" si="13"/>
        <v>44873</v>
      </c>
      <c r="R877" s="446">
        <v>2.4526978912790081</v>
      </c>
      <c r="S877" s="445">
        <v>15860</v>
      </c>
    </row>
    <row r="878" spans="17:19" ht="15" customHeight="1">
      <c r="Q878" s="447">
        <f t="shared" si="13"/>
        <v>44874</v>
      </c>
      <c r="R878" s="446">
        <v>2.4726560347568083</v>
      </c>
      <c r="S878" s="445">
        <v>10806.33</v>
      </c>
    </row>
    <row r="879" spans="17:19" ht="15" customHeight="1">
      <c r="Q879" s="447">
        <f t="shared" si="13"/>
        <v>44875</v>
      </c>
      <c r="R879" s="446">
        <v>2.4817018120165306</v>
      </c>
      <c r="S879" s="445">
        <v>10648.03</v>
      </c>
    </row>
    <row r="880" spans="17:19" ht="15" customHeight="1">
      <c r="Q880" s="447">
        <f t="shared" si="13"/>
        <v>44876</v>
      </c>
      <c r="R880" s="446">
        <v>2.5018035392603584</v>
      </c>
      <c r="S880" s="445">
        <v>11029.96</v>
      </c>
    </row>
    <row r="881" spans="17:19" ht="15" customHeight="1">
      <c r="Q881" s="447">
        <f t="shared" si="13"/>
        <v>44877</v>
      </c>
      <c r="R881" s="446">
        <v>2.5018035392603584</v>
      </c>
      <c r="S881" s="445">
        <v>11029.96</v>
      </c>
    </row>
    <row r="882" spans="17:19" ht="15" customHeight="1">
      <c r="Q882" s="447">
        <f t="shared" si="13"/>
        <v>44878</v>
      </c>
      <c r="R882" s="446">
        <v>2.5018035392603584</v>
      </c>
      <c r="S882" s="445">
        <v>11029.96</v>
      </c>
    </row>
    <row r="883" spans="17:19" ht="15" customHeight="1">
      <c r="Q883" s="447">
        <f t="shared" si="13"/>
        <v>44879</v>
      </c>
      <c r="R883" s="446">
        <v>2.5018035392603584</v>
      </c>
      <c r="S883" s="445">
        <v>11029.96</v>
      </c>
    </row>
    <row r="884" spans="17:19" ht="15" customHeight="1">
      <c r="Q884" s="447">
        <f t="shared" si="13"/>
        <v>44880</v>
      </c>
      <c r="R884" s="446">
        <v>2.4455904948606548</v>
      </c>
      <c r="S884" s="445">
        <v>67178.09</v>
      </c>
    </row>
    <row r="885" spans="17:19" ht="15" customHeight="1">
      <c r="Q885" s="447">
        <f t="shared" si="13"/>
        <v>44881</v>
      </c>
      <c r="R885" s="446">
        <v>2.4325961640351808</v>
      </c>
      <c r="S885" s="445">
        <v>40557.46</v>
      </c>
    </row>
    <row r="886" spans="17:19" ht="15" customHeight="1">
      <c r="Q886" s="447">
        <f t="shared" si="13"/>
        <v>44882</v>
      </c>
      <c r="R886" s="446">
        <v>2.3883723640987604</v>
      </c>
      <c r="S886" s="445">
        <v>27313.9</v>
      </c>
    </row>
    <row r="887" spans="17:19" ht="15" customHeight="1">
      <c r="Q887" s="447">
        <f t="shared" si="13"/>
        <v>44883</v>
      </c>
      <c r="R887" s="446">
        <v>2.3455844018226135</v>
      </c>
      <c r="S887" s="445">
        <v>26942.82</v>
      </c>
    </row>
    <row r="888" spans="17:19" ht="15" customHeight="1">
      <c r="Q888" s="447">
        <f t="shared" si="13"/>
        <v>44884</v>
      </c>
      <c r="R888" s="446">
        <v>2.3455844018226135</v>
      </c>
      <c r="S888" s="445">
        <v>26942.82</v>
      </c>
    </row>
    <row r="889" spans="17:19" ht="15" customHeight="1">
      <c r="Q889" s="447">
        <f t="shared" si="13"/>
        <v>44885</v>
      </c>
      <c r="R889" s="446">
        <v>2.3455844018226135</v>
      </c>
      <c r="S889" s="445">
        <v>26942.82</v>
      </c>
    </row>
    <row r="890" spans="17:19" ht="15" customHeight="1">
      <c r="Q890" s="447">
        <f t="shared" si="13"/>
        <v>44886</v>
      </c>
      <c r="R890" s="446">
        <v>2.4226170922962806</v>
      </c>
      <c r="S890" s="445">
        <v>20524.36</v>
      </c>
    </row>
    <row r="891" spans="17:19" ht="15" customHeight="1">
      <c r="Q891" s="447">
        <f t="shared" si="13"/>
        <v>44887</v>
      </c>
      <c r="R891" s="446">
        <v>2.45097488608668</v>
      </c>
      <c r="S891" s="445">
        <v>19530.95</v>
      </c>
    </row>
    <row r="892" spans="17:19" ht="15" customHeight="1">
      <c r="Q892" s="447">
        <f t="shared" si="13"/>
        <v>44888</v>
      </c>
      <c r="R892" s="446">
        <v>2.4685638974250295</v>
      </c>
      <c r="S892" s="445">
        <v>18102.400000000001</v>
      </c>
    </row>
    <row r="893" spans="17:19" ht="15" customHeight="1">
      <c r="Q893" s="447">
        <f t="shared" si="13"/>
        <v>44889</v>
      </c>
      <c r="R893" s="446">
        <v>2.4639692169121541</v>
      </c>
      <c r="S893" s="445">
        <v>10179.42</v>
      </c>
    </row>
    <row r="894" spans="17:19" ht="15" customHeight="1">
      <c r="Q894" s="447">
        <f t="shared" si="13"/>
        <v>44890</v>
      </c>
      <c r="R894" s="446">
        <v>2.4129251880894356</v>
      </c>
      <c r="S894" s="445">
        <v>21144.880000000001</v>
      </c>
    </row>
    <row r="895" spans="17:19" ht="15" customHeight="1">
      <c r="Q895" s="447">
        <f t="shared" si="13"/>
        <v>44891</v>
      </c>
      <c r="R895" s="446">
        <v>2.4129251880894356</v>
      </c>
      <c r="S895" s="445">
        <v>21144.880000000001</v>
      </c>
    </row>
    <row r="896" spans="17:19" ht="15" customHeight="1">
      <c r="Q896" s="447">
        <f t="shared" si="13"/>
        <v>44892</v>
      </c>
      <c r="R896" s="446">
        <v>2.4129251880894356</v>
      </c>
      <c r="S896" s="445">
        <v>21144.880000000001</v>
      </c>
    </row>
    <row r="897" spans="17:19" ht="15" customHeight="1">
      <c r="Q897" s="447">
        <f t="shared" si="13"/>
        <v>44893</v>
      </c>
      <c r="R897" s="446">
        <v>2.4360421744198368</v>
      </c>
      <c r="S897" s="445">
        <v>13473.09</v>
      </c>
    </row>
    <row r="898" spans="17:19" ht="15" customHeight="1">
      <c r="Q898" s="447">
        <f t="shared" si="13"/>
        <v>44894</v>
      </c>
      <c r="R898" s="446">
        <v>2.4770353396206422</v>
      </c>
      <c r="S898" s="445">
        <v>15236.85</v>
      </c>
    </row>
    <row r="899" spans="17:19" ht="15" customHeight="1">
      <c r="Q899" s="447">
        <f t="shared" si="13"/>
        <v>44895</v>
      </c>
      <c r="R899" s="446">
        <v>2.4719381159266716</v>
      </c>
      <c r="S899" s="445">
        <v>9248.4</v>
      </c>
    </row>
    <row r="900" spans="17:19" ht="15" customHeight="1">
      <c r="Q900" s="447">
        <f t="shared" si="13"/>
        <v>44896</v>
      </c>
      <c r="R900" s="446">
        <v>2.4656204302214686</v>
      </c>
      <c r="S900" s="445">
        <v>14064.16</v>
      </c>
    </row>
    <row r="901" spans="17:19" ht="15" customHeight="1">
      <c r="Q901" s="447">
        <f t="shared" si="13"/>
        <v>44897</v>
      </c>
      <c r="R901" s="446">
        <v>2.4875887464236515</v>
      </c>
      <c r="S901" s="445">
        <v>11494.23</v>
      </c>
    </row>
    <row r="902" spans="17:19" ht="15" customHeight="1">
      <c r="Q902" s="447">
        <f t="shared" si="13"/>
        <v>44898</v>
      </c>
      <c r="R902" s="446">
        <v>2.4875887464236515</v>
      </c>
      <c r="S902" s="445">
        <v>11494.23</v>
      </c>
    </row>
    <row r="903" spans="17:19" ht="15" customHeight="1">
      <c r="Q903" s="447">
        <f t="shared" si="13"/>
        <v>44899</v>
      </c>
      <c r="R903" s="446">
        <v>2.4875887464236515</v>
      </c>
      <c r="S903" s="445">
        <v>11494.23</v>
      </c>
    </row>
    <row r="904" spans="17:19" ht="15" customHeight="1">
      <c r="Q904" s="447">
        <f t="shared" si="13"/>
        <v>44900</v>
      </c>
      <c r="R904" s="446">
        <v>2.526212779485006</v>
      </c>
      <c r="S904" s="445">
        <v>17322.13</v>
      </c>
    </row>
    <row r="905" spans="17:19" ht="15" customHeight="1">
      <c r="Q905" s="447">
        <f t="shared" si="13"/>
        <v>44901</v>
      </c>
      <c r="R905" s="446">
        <v>2.550047684645544</v>
      </c>
      <c r="S905" s="445">
        <v>13608.56</v>
      </c>
    </row>
    <row r="906" spans="17:19" ht="15" customHeight="1">
      <c r="Q906" s="447">
        <f t="shared" si="13"/>
        <v>44902</v>
      </c>
      <c r="R906" s="446">
        <v>2.5712980820175906</v>
      </c>
      <c r="S906" s="445">
        <v>17240.87</v>
      </c>
    </row>
    <row r="907" spans="17:19" ht="15" customHeight="1">
      <c r="Q907" s="447">
        <f t="shared" si="13"/>
        <v>44903</v>
      </c>
      <c r="R907" s="446">
        <v>2.545309420366642</v>
      </c>
      <c r="S907" s="445">
        <v>33162.480000000003</v>
      </c>
    </row>
    <row r="908" spans="17:19" ht="15" customHeight="1">
      <c r="Q908" s="447">
        <f t="shared" si="13"/>
        <v>44904</v>
      </c>
      <c r="R908" s="446">
        <v>2.5618933453427997</v>
      </c>
      <c r="S908" s="445">
        <v>13127.56</v>
      </c>
    </row>
    <row r="909" spans="17:19" ht="15" customHeight="1">
      <c r="Q909" s="447">
        <f t="shared" si="13"/>
        <v>44905</v>
      </c>
      <c r="R909" s="446">
        <v>2.5618933453427997</v>
      </c>
      <c r="S909" s="445">
        <v>13127.56</v>
      </c>
    </row>
    <row r="910" spans="17:19" ht="15" customHeight="1">
      <c r="Q910" s="447">
        <f t="shared" si="13"/>
        <v>44906</v>
      </c>
      <c r="R910" s="446">
        <v>2.5618933453427997</v>
      </c>
      <c r="S910" s="445">
        <v>13127.56</v>
      </c>
    </row>
    <row r="911" spans="17:19" ht="15" customHeight="1">
      <c r="Q911" s="447">
        <f t="shared" si="13"/>
        <v>44907</v>
      </c>
      <c r="R911" s="446">
        <v>2.5786208540849849</v>
      </c>
      <c r="S911" s="445">
        <v>11086.21</v>
      </c>
    </row>
    <row r="912" spans="17:19" ht="15" customHeight="1">
      <c r="Q912" s="447">
        <f t="shared" si="13"/>
        <v>44908</v>
      </c>
      <c r="R912" s="446">
        <v>2.5837898696619686</v>
      </c>
      <c r="S912" s="445">
        <v>10149.06</v>
      </c>
    </row>
    <row r="913" spans="17:19" ht="15" customHeight="1">
      <c r="Q913" s="447">
        <f t="shared" ref="Q913:Q976" si="14">Q914-1</f>
        <v>44909</v>
      </c>
      <c r="R913" s="446">
        <v>2.6069786478753842</v>
      </c>
      <c r="S913" s="445">
        <v>17184.12</v>
      </c>
    </row>
    <row r="914" spans="17:19" ht="15" customHeight="1">
      <c r="Q914" s="447">
        <f t="shared" si="14"/>
        <v>44910</v>
      </c>
      <c r="R914" s="446">
        <v>2.5723031683797819</v>
      </c>
      <c r="S914" s="445">
        <v>18949.07</v>
      </c>
    </row>
    <row r="915" spans="17:19" ht="15" customHeight="1">
      <c r="Q915" s="447">
        <f t="shared" si="14"/>
        <v>44911</v>
      </c>
      <c r="R915" s="446">
        <v>2.5167362509272015</v>
      </c>
      <c r="S915" s="445">
        <v>29144.53</v>
      </c>
    </row>
    <row r="916" spans="17:19" ht="15" customHeight="1">
      <c r="Q916" s="447">
        <f t="shared" si="14"/>
        <v>44912</v>
      </c>
      <c r="R916" s="446">
        <v>2.5167362509272015</v>
      </c>
      <c r="S916" s="445">
        <v>29144.53</v>
      </c>
    </row>
    <row r="917" spans="17:19" ht="15" customHeight="1">
      <c r="Q917" s="447">
        <f t="shared" si="14"/>
        <v>44913</v>
      </c>
      <c r="R917" s="446">
        <v>2.5167362509272015</v>
      </c>
      <c r="S917" s="445">
        <v>29144.53</v>
      </c>
    </row>
    <row r="918" spans="17:19" ht="15" customHeight="1">
      <c r="Q918" s="447">
        <f t="shared" si="14"/>
        <v>44914</v>
      </c>
      <c r="R918" s="446">
        <v>2.5167362509272015</v>
      </c>
      <c r="S918" s="445">
        <v>29144.53</v>
      </c>
    </row>
    <row r="919" spans="17:19" ht="15" customHeight="1">
      <c r="Q919" s="447">
        <f t="shared" si="14"/>
        <v>44915</v>
      </c>
      <c r="R919" s="446">
        <v>2.4309449507258662</v>
      </c>
      <c r="S919" s="445">
        <v>31162.22</v>
      </c>
    </row>
    <row r="920" spans="17:19" ht="15" customHeight="1">
      <c r="Q920" s="447">
        <f t="shared" si="14"/>
        <v>44916</v>
      </c>
      <c r="R920" s="446">
        <v>2.4597334958143477</v>
      </c>
      <c r="S920" s="445">
        <v>23994.71</v>
      </c>
    </row>
    <row r="921" spans="17:19" ht="15" customHeight="1">
      <c r="Q921" s="447">
        <f t="shared" si="14"/>
        <v>44917</v>
      </c>
      <c r="R921" s="446">
        <v>2.4616000847727033</v>
      </c>
      <c r="S921" s="445">
        <v>17853.5</v>
      </c>
    </row>
    <row r="922" spans="17:19" ht="15" customHeight="1">
      <c r="Q922" s="447">
        <f t="shared" si="14"/>
        <v>44918</v>
      </c>
      <c r="R922" s="446">
        <v>2.4995061990039211</v>
      </c>
      <c r="S922" s="445">
        <v>13572.07</v>
      </c>
    </row>
    <row r="923" spans="17:19" ht="15" customHeight="1">
      <c r="Q923" s="447">
        <f t="shared" si="14"/>
        <v>44919</v>
      </c>
      <c r="R923" s="446">
        <v>2.4995061990039211</v>
      </c>
      <c r="S923" s="445">
        <v>13572.07</v>
      </c>
    </row>
    <row r="924" spans="17:19" ht="15" customHeight="1">
      <c r="Q924" s="447">
        <f t="shared" si="14"/>
        <v>44920</v>
      </c>
      <c r="R924" s="446">
        <v>2.4995061990039211</v>
      </c>
      <c r="S924" s="445">
        <v>13572.07</v>
      </c>
    </row>
    <row r="925" spans="17:19" ht="15" customHeight="1">
      <c r="Q925" s="447">
        <f t="shared" si="14"/>
        <v>44921</v>
      </c>
      <c r="R925" s="446">
        <v>2.535761099925824</v>
      </c>
      <c r="S925" s="445">
        <v>14395.5</v>
      </c>
    </row>
    <row r="926" spans="17:19" ht="15" customHeight="1">
      <c r="Q926" s="447">
        <f t="shared" si="14"/>
        <v>44922</v>
      </c>
      <c r="R926" s="446">
        <v>2.5077622655504928</v>
      </c>
      <c r="S926" s="445">
        <v>16290.31</v>
      </c>
    </row>
    <row r="927" spans="17:19" ht="15" customHeight="1">
      <c r="Q927" s="447">
        <f t="shared" si="14"/>
        <v>44923</v>
      </c>
      <c r="R927" s="446">
        <v>2.527935784677334</v>
      </c>
      <c r="S927" s="445">
        <v>21521.03</v>
      </c>
    </row>
    <row r="928" spans="17:19" ht="15" customHeight="1">
      <c r="Q928" s="447">
        <f t="shared" si="14"/>
        <v>44924</v>
      </c>
      <c r="R928" s="446">
        <v>2.5813489456395042</v>
      </c>
      <c r="S928" s="445">
        <v>17885.25</v>
      </c>
    </row>
    <row r="929" spans="17:19" ht="15" customHeight="1">
      <c r="Q929" s="447">
        <f t="shared" si="14"/>
        <v>44925</v>
      </c>
      <c r="R929" s="446">
        <v>2.5845077884921057</v>
      </c>
      <c r="S929" s="445">
        <v>16188.07</v>
      </c>
    </row>
    <row r="930" spans="17:19" ht="15" customHeight="1">
      <c r="Q930" s="447">
        <f t="shared" si="14"/>
        <v>44926</v>
      </c>
      <c r="R930" s="446">
        <v>2.5845077884921057</v>
      </c>
      <c r="S930" s="445">
        <v>16188.07</v>
      </c>
    </row>
    <row r="931" spans="17:19" ht="15" customHeight="1">
      <c r="Q931" s="447">
        <f t="shared" si="14"/>
        <v>44927</v>
      </c>
      <c r="R931" s="446">
        <v>2.5845077884921057</v>
      </c>
      <c r="S931" s="445">
        <v>16188.07</v>
      </c>
    </row>
    <row r="932" spans="17:19" ht="15" customHeight="1">
      <c r="Q932" s="447">
        <f t="shared" si="14"/>
        <v>44928</v>
      </c>
      <c r="R932" s="446">
        <v>2.5511963547737628</v>
      </c>
      <c r="S932" s="445">
        <v>19504.310000000001</v>
      </c>
    </row>
    <row r="933" spans="17:19" ht="15" customHeight="1">
      <c r="Q933" s="447">
        <f t="shared" si="14"/>
        <v>44929</v>
      </c>
      <c r="R933" s="446">
        <v>2.5540680300943097</v>
      </c>
      <c r="S933" s="445">
        <v>12725.57</v>
      </c>
    </row>
    <row r="934" spans="17:19" ht="15" customHeight="1">
      <c r="Q934" s="447">
        <f t="shared" si="14"/>
        <v>44930</v>
      </c>
      <c r="R934" s="446">
        <v>2.5304485005828128</v>
      </c>
      <c r="S934" s="445">
        <v>16192.72</v>
      </c>
    </row>
    <row r="935" spans="17:19" ht="15" customHeight="1">
      <c r="Q935" s="447">
        <f t="shared" si="14"/>
        <v>44931</v>
      </c>
      <c r="R935" s="446">
        <v>2.4888092084348843</v>
      </c>
      <c r="S935" s="445">
        <v>18138.87</v>
      </c>
    </row>
    <row r="936" spans="17:19" ht="15" customHeight="1">
      <c r="Q936" s="447">
        <f t="shared" si="14"/>
        <v>44932</v>
      </c>
      <c r="R936" s="446">
        <v>2.5270024901981563</v>
      </c>
      <c r="S936" s="445">
        <v>16824.29</v>
      </c>
    </row>
    <row r="937" spans="17:19" ht="15" customHeight="1">
      <c r="Q937" s="447">
        <f t="shared" si="14"/>
        <v>44933</v>
      </c>
      <c r="R937" s="446">
        <v>2.5270024901981563</v>
      </c>
      <c r="S937" s="445">
        <v>16824.29</v>
      </c>
    </row>
    <row r="938" spans="17:19" ht="15" customHeight="1">
      <c r="Q938" s="447">
        <f t="shared" si="14"/>
        <v>44934</v>
      </c>
      <c r="R938" s="446">
        <v>2.5270024901981563</v>
      </c>
      <c r="S938" s="445">
        <v>16824.29</v>
      </c>
    </row>
    <row r="939" spans="17:19" ht="15" customHeight="1">
      <c r="Q939" s="447">
        <f t="shared" si="14"/>
        <v>44935</v>
      </c>
      <c r="R939" s="446">
        <v>2.5382738158313023</v>
      </c>
      <c r="S939" s="445">
        <v>15587.67</v>
      </c>
    </row>
    <row r="940" spans="17:19" ht="15" customHeight="1">
      <c r="Q940" s="447">
        <f t="shared" si="14"/>
        <v>44936</v>
      </c>
      <c r="R940" s="446">
        <v>2.479907014941189</v>
      </c>
      <c r="S940" s="445">
        <v>25751.759999999998</v>
      </c>
    </row>
    <row r="941" spans="17:19" ht="15" customHeight="1">
      <c r="Q941" s="447">
        <f t="shared" si="14"/>
        <v>44937</v>
      </c>
      <c r="R941" s="446">
        <v>2.3692039313341104</v>
      </c>
      <c r="S941" s="445">
        <v>41312.519999999997</v>
      </c>
    </row>
    <row r="942" spans="17:19" ht="15" customHeight="1">
      <c r="Q942" s="447">
        <f t="shared" si="14"/>
        <v>44938</v>
      </c>
      <c r="R942" s="446">
        <v>2.4024435731694394</v>
      </c>
      <c r="S942" s="445">
        <v>23550.71</v>
      </c>
    </row>
    <row r="943" spans="17:19" ht="15" customHeight="1">
      <c r="Q943" s="447">
        <f t="shared" si="14"/>
        <v>44939</v>
      </c>
      <c r="R943" s="446">
        <v>2.3739421956130129</v>
      </c>
      <c r="S943" s="445">
        <v>26900.37</v>
      </c>
    </row>
    <row r="944" spans="17:19" ht="15" customHeight="1">
      <c r="Q944" s="447">
        <f t="shared" si="14"/>
        <v>44940</v>
      </c>
      <c r="R944" s="446">
        <v>2.3739421956130129</v>
      </c>
      <c r="S944" s="445">
        <v>26900.37</v>
      </c>
    </row>
    <row r="945" spans="17:19" ht="15" customHeight="1">
      <c r="Q945" s="447">
        <f t="shared" si="14"/>
        <v>44941</v>
      </c>
      <c r="R945" s="446">
        <v>2.3739421956130129</v>
      </c>
      <c r="S945" s="445">
        <v>26900.37</v>
      </c>
    </row>
    <row r="946" spans="17:19" ht="15" customHeight="1">
      <c r="Q946" s="447">
        <f t="shared" si="14"/>
        <v>44942</v>
      </c>
      <c r="R946" s="446">
        <v>2.4358985906538098</v>
      </c>
      <c r="S946" s="445">
        <v>14621.08</v>
      </c>
    </row>
    <row r="947" spans="17:19" ht="15" customHeight="1">
      <c r="Q947" s="447">
        <f t="shared" si="14"/>
        <v>44943</v>
      </c>
      <c r="R947" s="446">
        <v>2.4495390484264066</v>
      </c>
      <c r="S947" s="445">
        <v>11651.17</v>
      </c>
    </row>
    <row r="948" spans="17:19" ht="15" customHeight="1">
      <c r="Q948" s="447">
        <f t="shared" si="14"/>
        <v>44944</v>
      </c>
      <c r="R948" s="446">
        <v>2.4351088799406591</v>
      </c>
      <c r="S948" s="445">
        <v>13321.21</v>
      </c>
    </row>
    <row r="949" spans="17:19" ht="15" customHeight="1">
      <c r="Q949" s="447">
        <f t="shared" si="14"/>
        <v>44945</v>
      </c>
      <c r="R949" s="446">
        <v>2.4766045883225605</v>
      </c>
      <c r="S949" s="445">
        <v>14453.96</v>
      </c>
    </row>
    <row r="950" spans="17:19" ht="15" customHeight="1">
      <c r="Q950" s="447">
        <f t="shared" si="14"/>
        <v>44946</v>
      </c>
      <c r="R950" s="446">
        <v>2.5237718554625412</v>
      </c>
      <c r="S950" s="445">
        <v>16041.83</v>
      </c>
    </row>
    <row r="951" spans="17:19" ht="15" customHeight="1">
      <c r="Q951" s="447">
        <f t="shared" si="14"/>
        <v>44947</v>
      </c>
      <c r="R951" s="446">
        <v>2.5237718554625412</v>
      </c>
      <c r="S951" s="445">
        <v>16041.83</v>
      </c>
    </row>
    <row r="952" spans="17:19" ht="15" customHeight="1">
      <c r="Q952" s="447">
        <f t="shared" si="14"/>
        <v>44948</v>
      </c>
      <c r="R952" s="446">
        <v>2.5237718554625412</v>
      </c>
      <c r="S952" s="445">
        <v>16041.83</v>
      </c>
    </row>
    <row r="953" spans="17:19" ht="15" customHeight="1">
      <c r="Q953" s="447">
        <f t="shared" si="14"/>
        <v>44949</v>
      </c>
      <c r="R953" s="446">
        <v>2.5158747483310373</v>
      </c>
      <c r="S953" s="445">
        <v>11048.2</v>
      </c>
    </row>
    <row r="954" spans="17:19" ht="15" customHeight="1">
      <c r="Q954" s="447">
        <f t="shared" si="14"/>
        <v>44950</v>
      </c>
      <c r="R954" s="446">
        <v>2.519607926247748</v>
      </c>
      <c r="S954" s="445">
        <v>12603.57</v>
      </c>
    </row>
    <row r="955" spans="17:19" ht="15" customHeight="1">
      <c r="Q955" s="447">
        <f t="shared" si="14"/>
        <v>44951</v>
      </c>
      <c r="R955" s="446">
        <v>2.5028804175055632</v>
      </c>
      <c r="S955" s="445">
        <v>11764.47</v>
      </c>
    </row>
    <row r="956" spans="17:19" ht="15" customHeight="1">
      <c r="Q956" s="447">
        <f t="shared" si="14"/>
        <v>44952</v>
      </c>
      <c r="R956" s="446">
        <v>2.5020009669386458</v>
      </c>
      <c r="S956" s="445">
        <v>9798.8580000000002</v>
      </c>
    </row>
    <row r="957" spans="17:19" ht="15" customHeight="1">
      <c r="Q957" s="447">
        <f t="shared" si="14"/>
        <v>44953</v>
      </c>
      <c r="R957" s="446">
        <v>2.4736611211189996</v>
      </c>
      <c r="S957" s="445">
        <v>14952.2</v>
      </c>
    </row>
    <row r="958" spans="17:19" ht="15" customHeight="1">
      <c r="Q958" s="447">
        <f t="shared" si="14"/>
        <v>44954</v>
      </c>
      <c r="R958" s="446">
        <v>2.4736611211189996</v>
      </c>
      <c r="S958" s="445">
        <v>14952.2</v>
      </c>
    </row>
    <row r="959" spans="17:19" ht="15" customHeight="1">
      <c r="Q959" s="447">
        <f t="shared" si="14"/>
        <v>44955</v>
      </c>
      <c r="R959" s="446">
        <v>2.4736611211189996</v>
      </c>
      <c r="S959" s="445">
        <v>14952.2</v>
      </c>
    </row>
    <row r="960" spans="17:19" ht="15" customHeight="1">
      <c r="Q960" s="447">
        <f t="shared" si="14"/>
        <v>44956</v>
      </c>
      <c r="R960" s="446">
        <v>2.449467256543393</v>
      </c>
      <c r="S960" s="445">
        <v>16431.509999999998</v>
      </c>
    </row>
    <row r="961" spans="17:19" ht="15" customHeight="1">
      <c r="Q961" s="447">
        <f t="shared" si="14"/>
        <v>44957</v>
      </c>
      <c r="R961" s="446">
        <v>2.4329551234502489</v>
      </c>
      <c r="S961" s="445">
        <v>17248.689999999999</v>
      </c>
    </row>
    <row r="962" spans="17:19" ht="15" customHeight="1">
      <c r="Q962" s="447">
        <f t="shared" si="14"/>
        <v>44958</v>
      </c>
      <c r="R962" s="446">
        <v>2.4268528133940874</v>
      </c>
      <c r="S962" s="445">
        <v>14376.38</v>
      </c>
    </row>
    <row r="963" spans="17:19" ht="15" customHeight="1">
      <c r="Q963" s="447">
        <f t="shared" si="14"/>
        <v>44959</v>
      </c>
      <c r="R963" s="446">
        <v>2.4271399809261416</v>
      </c>
      <c r="S963" s="445">
        <v>13337.36</v>
      </c>
    </row>
    <row r="964" spans="17:19" ht="15" customHeight="1">
      <c r="Q964" s="447">
        <f t="shared" si="14"/>
        <v>44960</v>
      </c>
      <c r="R964" s="446">
        <v>2.4054588322560138</v>
      </c>
      <c r="S964" s="445">
        <v>13483.33</v>
      </c>
    </row>
    <row r="965" spans="17:19" ht="15" customHeight="1">
      <c r="Q965" s="447">
        <f t="shared" si="14"/>
        <v>44961</v>
      </c>
      <c r="R965" s="446">
        <v>2.4054588322560138</v>
      </c>
      <c r="S965" s="445">
        <v>13483.33</v>
      </c>
    </row>
    <row r="966" spans="17:19" ht="15" customHeight="1">
      <c r="Q966" s="447">
        <f t="shared" si="14"/>
        <v>44962</v>
      </c>
      <c r="R966" s="446">
        <v>2.4054588322560138</v>
      </c>
      <c r="S966" s="445">
        <v>13483.33</v>
      </c>
    </row>
    <row r="967" spans="17:19" ht="15" customHeight="1">
      <c r="Q967" s="447">
        <f t="shared" si="14"/>
        <v>44963</v>
      </c>
      <c r="R967" s="446">
        <v>2.3748754900921907</v>
      </c>
      <c r="S967" s="445">
        <v>14255.37</v>
      </c>
    </row>
    <row r="968" spans="17:19" ht="15" customHeight="1">
      <c r="Q968" s="447">
        <f t="shared" si="14"/>
        <v>44964</v>
      </c>
      <c r="R968" s="446">
        <v>2.3863621913743773</v>
      </c>
      <c r="S968" s="445">
        <v>15232.44</v>
      </c>
    </row>
    <row r="969" spans="17:19" ht="15" customHeight="1">
      <c r="Q969" s="447">
        <f t="shared" si="14"/>
        <v>44965</v>
      </c>
      <c r="R969" s="446">
        <v>2.4131405637384762</v>
      </c>
      <c r="S969" s="445">
        <v>12372.71</v>
      </c>
    </row>
    <row r="970" spans="17:19" ht="15" customHeight="1">
      <c r="Q970" s="447">
        <f t="shared" si="14"/>
        <v>44966</v>
      </c>
      <c r="R970" s="446">
        <v>2.3865057751404049</v>
      </c>
      <c r="S970" s="445">
        <v>10785.34</v>
      </c>
    </row>
    <row r="971" spans="17:19" ht="15" customHeight="1">
      <c r="Q971" s="447">
        <f t="shared" si="14"/>
        <v>44967</v>
      </c>
      <c r="R971" s="446">
        <v>2.3508970011656247</v>
      </c>
      <c r="S971" s="445">
        <v>16208.32</v>
      </c>
    </row>
    <row r="972" spans="17:19" ht="15" customHeight="1">
      <c r="Q972" s="447">
        <f t="shared" si="14"/>
        <v>44968</v>
      </c>
      <c r="R972" s="446">
        <v>2.3508970011656247</v>
      </c>
      <c r="S972" s="445">
        <v>16208.32</v>
      </c>
    </row>
    <row r="973" spans="17:19" ht="15" customHeight="1">
      <c r="Q973" s="447">
        <f t="shared" si="14"/>
        <v>44969</v>
      </c>
      <c r="R973" s="446">
        <v>2.3508970011656247</v>
      </c>
      <c r="S973" s="445">
        <v>16208.32</v>
      </c>
    </row>
    <row r="974" spans="17:19" ht="15" customHeight="1">
      <c r="Q974" s="447">
        <f t="shared" si="14"/>
        <v>44970</v>
      </c>
      <c r="R974" s="446">
        <v>2.382413637808626</v>
      </c>
      <c r="S974" s="445">
        <v>21782.06</v>
      </c>
    </row>
    <row r="975" spans="17:19" ht="15" customHeight="1">
      <c r="Q975" s="447">
        <f t="shared" si="14"/>
        <v>44971</v>
      </c>
      <c r="R975" s="446">
        <v>2.4255605594998411</v>
      </c>
      <c r="S975" s="445">
        <v>14977.75</v>
      </c>
    </row>
    <row r="976" spans="17:19" ht="15" customHeight="1">
      <c r="Q976" s="447">
        <f t="shared" si="14"/>
        <v>44972</v>
      </c>
      <c r="R976" s="446">
        <v>2.4582258662710608</v>
      </c>
      <c r="S976" s="445">
        <v>25023.41</v>
      </c>
    </row>
    <row r="977" spans="17:19" ht="15" customHeight="1">
      <c r="Q977" s="447">
        <f t="shared" ref="Q977:Q1040" si="15">Q978-1</f>
        <v>44973</v>
      </c>
      <c r="R977" s="446">
        <v>2.5177126205361877</v>
      </c>
      <c r="S977" s="445">
        <v>26921.37</v>
      </c>
    </row>
    <row r="978" spans="17:19" ht="15" customHeight="1">
      <c r="Q978" s="447">
        <f t="shared" si="15"/>
        <v>44974</v>
      </c>
      <c r="R978" s="446">
        <v>2.5177126205361877</v>
      </c>
      <c r="S978" s="445">
        <v>26921.37</v>
      </c>
    </row>
    <row r="979" spans="17:19" ht="15" customHeight="1">
      <c r="Q979" s="447">
        <f t="shared" si="15"/>
        <v>44975</v>
      </c>
      <c r="R979" s="446">
        <v>2.5177126205361877</v>
      </c>
      <c r="S979" s="445">
        <v>26921.37</v>
      </c>
    </row>
    <row r="980" spans="17:19" ht="15" customHeight="1">
      <c r="Q980" s="447">
        <f t="shared" si="15"/>
        <v>44976</v>
      </c>
      <c r="R980" s="446">
        <v>2.5177126205361877</v>
      </c>
      <c r="S980" s="445">
        <v>26921.37</v>
      </c>
    </row>
    <row r="981" spans="17:19" ht="15" customHeight="1">
      <c r="Q981" s="447">
        <f t="shared" si="15"/>
        <v>44977</v>
      </c>
      <c r="R981" s="446">
        <v>2.5343180830772494</v>
      </c>
      <c r="S981" s="445">
        <v>9519.4699999999993</v>
      </c>
    </row>
    <row r="982" spans="17:19" ht="15" customHeight="1">
      <c r="Q982" s="447">
        <f t="shared" si="15"/>
        <v>44978</v>
      </c>
      <c r="R982" s="446">
        <v>2.5157311645650102</v>
      </c>
      <c r="S982" s="445">
        <v>12057.24</v>
      </c>
    </row>
    <row r="983" spans="17:19" ht="15" customHeight="1">
      <c r="Q983" s="447">
        <f t="shared" si="15"/>
        <v>44979</v>
      </c>
      <c r="R983" s="446">
        <v>2.5137927837236411</v>
      </c>
      <c r="S983" s="445">
        <v>12721.84</v>
      </c>
    </row>
    <row r="984" spans="17:19" ht="15" customHeight="1">
      <c r="Q984" s="447">
        <f t="shared" si="15"/>
        <v>44980</v>
      </c>
      <c r="R984" s="446">
        <v>2.4893835434989935</v>
      </c>
      <c r="S984" s="445">
        <v>12899.59</v>
      </c>
    </row>
    <row r="985" spans="17:19" ht="15" customHeight="1">
      <c r="Q985" s="447">
        <f t="shared" si="15"/>
        <v>44981</v>
      </c>
      <c r="R985" s="446">
        <v>2.5136491999576136</v>
      </c>
      <c r="S985" s="445">
        <v>35940.85</v>
      </c>
    </row>
    <row r="986" spans="17:19" ht="15" customHeight="1">
      <c r="Q986" s="447">
        <f t="shared" si="15"/>
        <v>44982</v>
      </c>
      <c r="R986" s="446">
        <v>2.5136491999576136</v>
      </c>
      <c r="S986" s="445">
        <v>35940.85</v>
      </c>
    </row>
    <row r="987" spans="17:19" ht="15" customHeight="1">
      <c r="Q987" s="447">
        <f t="shared" si="15"/>
        <v>44983</v>
      </c>
      <c r="R987" s="446">
        <v>2.5136491999576136</v>
      </c>
      <c r="S987" s="445">
        <v>35940.85</v>
      </c>
    </row>
    <row r="988" spans="17:19" ht="15" customHeight="1">
      <c r="Q988" s="447">
        <f t="shared" si="15"/>
        <v>44984</v>
      </c>
      <c r="R988" s="446">
        <v>2.4860093249973509</v>
      </c>
      <c r="S988" s="445">
        <v>15811.18</v>
      </c>
    </row>
    <row r="989" spans="17:19" ht="15" customHeight="1">
      <c r="Q989" s="447">
        <f t="shared" si="15"/>
        <v>44985</v>
      </c>
      <c r="R989" s="446">
        <v>2.4997933665359753</v>
      </c>
      <c r="S989" s="445">
        <v>11198.61</v>
      </c>
    </row>
    <row r="990" spans="17:19" ht="15" customHeight="1">
      <c r="Q990" s="447">
        <f t="shared" si="15"/>
        <v>44986</v>
      </c>
      <c r="R990" s="446">
        <v>2.5096288545088483</v>
      </c>
      <c r="S990" s="445">
        <v>13901.75</v>
      </c>
    </row>
    <row r="991" spans="17:19" ht="15" customHeight="1">
      <c r="Q991" s="447">
        <f t="shared" si="15"/>
        <v>44987</v>
      </c>
      <c r="R991" s="446">
        <v>2.4893835434989935</v>
      </c>
      <c r="S991" s="445">
        <v>12009.34</v>
      </c>
    </row>
    <row r="992" spans="17:19" ht="15" customHeight="1">
      <c r="Q992" s="447">
        <f t="shared" si="15"/>
        <v>44988</v>
      </c>
      <c r="R992" s="446">
        <v>2.4887374165518708</v>
      </c>
      <c r="S992" s="445">
        <v>10008.76</v>
      </c>
    </row>
    <row r="993" spans="17:19" ht="15" customHeight="1">
      <c r="Q993" s="447">
        <f t="shared" si="15"/>
        <v>44989</v>
      </c>
      <c r="R993" s="446">
        <v>2.4887374165518708</v>
      </c>
      <c r="S993" s="445">
        <v>10008.76</v>
      </c>
    </row>
    <row r="994" spans="17:19" ht="15" customHeight="1">
      <c r="Q994" s="447">
        <f t="shared" si="15"/>
        <v>44990</v>
      </c>
      <c r="R994" s="446">
        <v>2.4887374165518708</v>
      </c>
      <c r="S994" s="445">
        <v>10008.76</v>
      </c>
    </row>
    <row r="995" spans="17:19" ht="15" customHeight="1">
      <c r="Q995" s="447">
        <f t="shared" si="15"/>
        <v>44991</v>
      </c>
      <c r="R995" s="446">
        <v>2.4954858535551554</v>
      </c>
      <c r="S995" s="445">
        <v>7312.5929999999998</v>
      </c>
    </row>
    <row r="996" spans="17:19" ht="15" customHeight="1">
      <c r="Q996" s="447">
        <f t="shared" si="15"/>
        <v>44992</v>
      </c>
      <c r="R996" s="446">
        <v>2.5087673519126841</v>
      </c>
      <c r="S996" s="445">
        <v>10074.57</v>
      </c>
    </row>
    <row r="997" spans="17:19" ht="15" customHeight="1">
      <c r="Q997" s="447">
        <f t="shared" si="15"/>
        <v>44993</v>
      </c>
      <c r="R997" s="446">
        <v>2.4928295538836496</v>
      </c>
      <c r="S997" s="445">
        <v>12002.67</v>
      </c>
    </row>
    <row r="998" spans="17:19" ht="15" customHeight="1">
      <c r="Q998" s="447">
        <f t="shared" si="15"/>
        <v>44994</v>
      </c>
      <c r="R998" s="446">
        <v>2.4880912896047471</v>
      </c>
      <c r="S998" s="445">
        <v>11462.8</v>
      </c>
    </row>
    <row r="999" spans="17:19" ht="15" customHeight="1">
      <c r="Q999" s="447">
        <f t="shared" si="15"/>
        <v>44995</v>
      </c>
      <c r="R999" s="446">
        <v>2.44451361661545</v>
      </c>
      <c r="S999" s="445">
        <v>11649.71</v>
      </c>
    </row>
    <row r="1000" spans="17:19" ht="15" customHeight="1">
      <c r="Q1000" s="447">
        <f t="shared" si="15"/>
        <v>44996</v>
      </c>
      <c r="R1000" s="446">
        <v>2.44451361661545</v>
      </c>
      <c r="S1000" s="445">
        <v>11649.71</v>
      </c>
    </row>
    <row r="1001" spans="17:19" ht="15" customHeight="1">
      <c r="Q1001" s="447">
        <f t="shared" si="15"/>
        <v>44997</v>
      </c>
      <c r="R1001" s="446">
        <v>2.44451361661545</v>
      </c>
      <c r="S1001" s="445">
        <v>11649.71</v>
      </c>
    </row>
    <row r="1002" spans="17:19" ht="15" customHeight="1">
      <c r="Q1002" s="447">
        <f t="shared" si="15"/>
        <v>44998</v>
      </c>
      <c r="R1002" s="446">
        <v>2.3928234608456078</v>
      </c>
      <c r="S1002" s="445">
        <v>16076.48</v>
      </c>
    </row>
    <row r="1003" spans="17:19" ht="15" customHeight="1">
      <c r="Q1003" s="447">
        <f t="shared" si="15"/>
        <v>44999</v>
      </c>
      <c r="R1003" s="446">
        <v>2.4132123556214897</v>
      </c>
      <c r="S1003" s="445">
        <v>16170.95</v>
      </c>
    </row>
    <row r="1004" spans="17:19" ht="15" customHeight="1">
      <c r="Q1004" s="447">
        <f t="shared" si="15"/>
        <v>45000</v>
      </c>
      <c r="R1004" s="446">
        <v>2.4399907279855886</v>
      </c>
      <c r="S1004" s="445">
        <v>11956.18</v>
      </c>
    </row>
    <row r="1005" spans="17:19" ht="15" customHeight="1">
      <c r="Q1005" s="447">
        <f t="shared" si="15"/>
        <v>45001</v>
      </c>
      <c r="R1005" s="446">
        <v>2.4447289922644906</v>
      </c>
      <c r="S1005" s="445">
        <v>9327.33</v>
      </c>
    </row>
    <row r="1006" spans="17:19" ht="15" customHeight="1">
      <c r="Q1006" s="447">
        <f t="shared" si="15"/>
        <v>45002</v>
      </c>
      <c r="R1006" s="446">
        <v>2.4066075023842326</v>
      </c>
      <c r="S1006" s="445">
        <v>12078.24</v>
      </c>
    </row>
    <row r="1007" spans="17:19" ht="15" customHeight="1">
      <c r="Q1007" s="447">
        <f t="shared" si="15"/>
        <v>45003</v>
      </c>
      <c r="R1007" s="446">
        <v>2.4066075023842326</v>
      </c>
      <c r="S1007" s="445">
        <v>12078.24</v>
      </c>
    </row>
    <row r="1008" spans="17:19" ht="15" customHeight="1">
      <c r="Q1008" s="447">
        <f t="shared" si="15"/>
        <v>45004</v>
      </c>
      <c r="R1008" s="446">
        <v>2.4066075023842326</v>
      </c>
      <c r="S1008" s="445">
        <v>12078.24</v>
      </c>
    </row>
    <row r="1009" spans="17:19" ht="15" customHeight="1">
      <c r="Q1009" s="447">
        <f t="shared" si="15"/>
        <v>45005</v>
      </c>
      <c r="R1009" s="446">
        <v>2.4007205679771113</v>
      </c>
      <c r="S1009" s="445">
        <v>13661.03</v>
      </c>
    </row>
    <row r="1010" spans="17:19" ht="15" customHeight="1">
      <c r="Q1010" s="447">
        <f t="shared" si="15"/>
        <v>45006</v>
      </c>
      <c r="R1010" s="446">
        <v>2.3848545618310903</v>
      </c>
      <c r="S1010" s="445">
        <v>11502.95</v>
      </c>
    </row>
    <row r="1011" spans="17:19" ht="15" customHeight="1">
      <c r="Q1011" s="447">
        <f t="shared" si="15"/>
        <v>45007</v>
      </c>
      <c r="R1011" s="446">
        <v>2.4178070361343647</v>
      </c>
      <c r="S1011" s="445">
        <v>10507.92</v>
      </c>
    </row>
    <row r="1012" spans="17:19" ht="15" customHeight="1">
      <c r="Q1012" s="447">
        <f t="shared" si="15"/>
        <v>45008</v>
      </c>
      <c r="R1012" s="446">
        <v>2.4050280809579316</v>
      </c>
      <c r="S1012" s="445">
        <v>7953.393</v>
      </c>
    </row>
    <row r="1013" spans="17:19" ht="15" customHeight="1">
      <c r="Q1013" s="447">
        <f t="shared" si="15"/>
        <v>45009</v>
      </c>
      <c r="R1013" s="446">
        <v>2.422329924764226</v>
      </c>
      <c r="S1013" s="445">
        <v>7273.2709999999997</v>
      </c>
    </row>
    <row r="1014" spans="17:19" ht="15" customHeight="1">
      <c r="Q1014" s="447">
        <f t="shared" si="15"/>
        <v>45010</v>
      </c>
      <c r="R1014" s="446">
        <v>2.422329924764226</v>
      </c>
      <c r="S1014" s="445">
        <v>7273.2709999999997</v>
      </c>
    </row>
    <row r="1015" spans="17:19" ht="15" customHeight="1">
      <c r="Q1015" s="447">
        <f t="shared" si="15"/>
        <v>45011</v>
      </c>
      <c r="R1015" s="446">
        <v>2.422329924764226</v>
      </c>
      <c r="S1015" s="445">
        <v>7273.2709999999997</v>
      </c>
    </row>
    <row r="1016" spans="17:19" ht="15" customHeight="1">
      <c r="Q1016" s="447">
        <f t="shared" si="15"/>
        <v>45012</v>
      </c>
      <c r="R1016" s="446">
        <v>2.422329924764226</v>
      </c>
      <c r="S1016" s="445">
        <v>7273.2709999999997</v>
      </c>
    </row>
    <row r="1017" spans="17:19" ht="15" customHeight="1">
      <c r="Q1017" s="447">
        <f t="shared" si="15"/>
        <v>45013</v>
      </c>
      <c r="R1017" s="446">
        <v>2.4971370668644695</v>
      </c>
      <c r="S1017" s="445">
        <v>14919.16</v>
      </c>
    </row>
    <row r="1018" spans="17:19" ht="15" customHeight="1">
      <c r="Q1018" s="447">
        <f t="shared" si="15"/>
        <v>45014</v>
      </c>
      <c r="R1018" s="446">
        <v>2.4804813500052982</v>
      </c>
      <c r="S1018" s="445">
        <v>19810.09</v>
      </c>
    </row>
    <row r="1019" spans="17:19" ht="15" customHeight="1">
      <c r="Q1019" s="447">
        <f t="shared" si="15"/>
        <v>45015</v>
      </c>
      <c r="R1019" s="446">
        <v>2.4847314294797078</v>
      </c>
      <c r="S1019" s="445">
        <v>12103.02</v>
      </c>
    </row>
    <row r="1020" spans="17:19" ht="15" customHeight="1">
      <c r="Q1020" s="447">
        <f t="shared" si="15"/>
        <v>45016</v>
      </c>
      <c r="R1020" s="446">
        <v>2.4656204302214686</v>
      </c>
      <c r="S1020" s="445">
        <v>11194.4</v>
      </c>
    </row>
    <row r="1021" spans="17:19" ht="15" customHeight="1">
      <c r="Q1021" s="447">
        <f t="shared" si="15"/>
        <v>45017</v>
      </c>
      <c r="R1021" s="446">
        <v>2.4656204302214686</v>
      </c>
      <c r="S1021" s="445">
        <v>11194.4</v>
      </c>
    </row>
    <row r="1022" spans="17:19" ht="15" customHeight="1">
      <c r="Q1022" s="447">
        <f t="shared" si="15"/>
        <v>45018</v>
      </c>
      <c r="R1022" s="446">
        <v>2.4656204302214686</v>
      </c>
      <c r="S1022" s="445">
        <v>11194.4</v>
      </c>
    </row>
    <row r="1023" spans="17:19" ht="15" customHeight="1">
      <c r="Q1023" s="447">
        <f t="shared" si="15"/>
        <v>45019</v>
      </c>
      <c r="R1023" s="446">
        <v>2.4268528133940874</v>
      </c>
      <c r="S1023" s="445">
        <v>16497.810000000001</v>
      </c>
    </row>
    <row r="1024" spans="17:19" ht="15" customHeight="1">
      <c r="Q1024" s="447">
        <f t="shared" si="15"/>
        <v>45020</v>
      </c>
      <c r="R1024" s="446">
        <v>2.3837776835858855</v>
      </c>
      <c r="S1024" s="445">
        <v>18927.580000000002</v>
      </c>
    </row>
    <row r="1025" spans="17:19" ht="15" customHeight="1">
      <c r="Q1025" s="447">
        <f t="shared" si="15"/>
        <v>45021</v>
      </c>
      <c r="R1025" s="446">
        <v>2.3852135212461589</v>
      </c>
      <c r="S1025" s="445">
        <v>11924.51</v>
      </c>
    </row>
    <row r="1026" spans="17:19" ht="15" customHeight="1">
      <c r="Q1026" s="447">
        <f t="shared" si="15"/>
        <v>45022</v>
      </c>
      <c r="R1026" s="446">
        <v>2.3798291300201337</v>
      </c>
      <c r="S1026" s="445">
        <v>9834.4570000000003</v>
      </c>
    </row>
    <row r="1027" spans="17:19" ht="15" customHeight="1">
      <c r="Q1027" s="447">
        <f t="shared" si="15"/>
        <v>45023</v>
      </c>
      <c r="R1027" s="446">
        <v>2.3396974674154922</v>
      </c>
      <c r="S1027" s="445">
        <v>15504.2</v>
      </c>
    </row>
    <row r="1028" spans="17:19" ht="15" customHeight="1">
      <c r="Q1028" s="447">
        <f t="shared" si="15"/>
        <v>45024</v>
      </c>
      <c r="R1028" s="446">
        <v>2.3396974674154922</v>
      </c>
      <c r="S1028" s="445">
        <v>15504.2</v>
      </c>
    </row>
    <row r="1029" spans="17:19" ht="15" customHeight="1">
      <c r="Q1029" s="447">
        <f t="shared" si="15"/>
        <v>45025</v>
      </c>
      <c r="R1029" s="446">
        <v>2.3396974674154922</v>
      </c>
      <c r="S1029" s="445">
        <v>15504.2</v>
      </c>
    </row>
    <row r="1030" spans="17:19" ht="15" customHeight="1">
      <c r="Q1030" s="447">
        <f t="shared" si="15"/>
        <v>45026</v>
      </c>
      <c r="R1030" s="446">
        <v>2.3447228992264493</v>
      </c>
      <c r="S1030" s="445">
        <v>11773.44</v>
      </c>
    </row>
    <row r="1031" spans="17:19" ht="15" customHeight="1">
      <c r="Q1031" s="447">
        <f t="shared" si="15"/>
        <v>45027</v>
      </c>
      <c r="R1031" s="446">
        <v>2.3866493589064324</v>
      </c>
      <c r="S1031" s="445">
        <v>11948.84</v>
      </c>
    </row>
    <row r="1032" spans="17:19" ht="15" customHeight="1">
      <c r="Q1032" s="447">
        <f t="shared" si="15"/>
        <v>45028</v>
      </c>
      <c r="R1032" s="446">
        <v>2.3457997774716541</v>
      </c>
      <c r="S1032" s="445">
        <v>14264.56</v>
      </c>
    </row>
    <row r="1033" spans="17:19" ht="15" customHeight="1">
      <c r="Q1033" s="447">
        <f t="shared" si="15"/>
        <v>45029</v>
      </c>
      <c r="R1033" s="446">
        <v>2.334384868072481</v>
      </c>
      <c r="S1033" s="445">
        <v>18235.330000000002</v>
      </c>
    </row>
    <row r="1034" spans="17:19" ht="15" customHeight="1">
      <c r="Q1034" s="447">
        <f t="shared" si="15"/>
        <v>45030</v>
      </c>
      <c r="R1034" s="446">
        <v>2.2992068453957826</v>
      </c>
      <c r="S1034" s="445">
        <v>21981.81</v>
      </c>
    </row>
    <row r="1035" spans="17:19" ht="15" customHeight="1">
      <c r="Q1035" s="447">
        <f t="shared" si="15"/>
        <v>45031</v>
      </c>
      <c r="R1035" s="446">
        <v>2.2992068453957826</v>
      </c>
      <c r="S1035" s="445">
        <v>21981.81</v>
      </c>
    </row>
    <row r="1036" spans="17:19" ht="15" customHeight="1">
      <c r="Q1036" s="447">
        <f t="shared" si="15"/>
        <v>45032</v>
      </c>
      <c r="R1036" s="446">
        <v>2.2992068453957826</v>
      </c>
      <c r="S1036" s="445">
        <v>21981.81</v>
      </c>
    </row>
    <row r="1037" spans="17:19" ht="15" customHeight="1">
      <c r="Q1037" s="447">
        <f t="shared" si="15"/>
        <v>45033</v>
      </c>
      <c r="R1037" s="446">
        <v>2.26374165518703</v>
      </c>
      <c r="S1037" s="445">
        <v>22880.18</v>
      </c>
    </row>
    <row r="1038" spans="17:19" ht="15" customHeight="1">
      <c r="Q1038" s="447">
        <f t="shared" si="15"/>
        <v>45034</v>
      </c>
      <c r="R1038" s="446">
        <v>2.3353899544346723</v>
      </c>
      <c r="S1038" s="445">
        <v>17620.5</v>
      </c>
    </row>
    <row r="1039" spans="17:19" ht="15" customHeight="1">
      <c r="Q1039" s="447">
        <f t="shared" si="15"/>
        <v>45035</v>
      </c>
      <c r="R1039" s="446">
        <v>2.3160779379039953</v>
      </c>
      <c r="S1039" s="445">
        <v>13949.35</v>
      </c>
    </row>
    <row r="1040" spans="17:19" ht="15" customHeight="1">
      <c r="Q1040" s="447">
        <f t="shared" si="15"/>
        <v>45036</v>
      </c>
      <c r="R1040" s="446">
        <v>2.3779625410617782</v>
      </c>
      <c r="S1040" s="445">
        <v>19991.32</v>
      </c>
    </row>
    <row r="1041" spans="17:19" ht="15" customHeight="1">
      <c r="Q1041" s="447">
        <f t="shared" ref="Q1041:Q1104" si="16">Q1042-1</f>
        <v>45037</v>
      </c>
      <c r="R1041" s="446">
        <v>2.3429281021511077</v>
      </c>
      <c r="S1041" s="445">
        <v>15711.62</v>
      </c>
    </row>
    <row r="1042" spans="17:19" ht="15" customHeight="1">
      <c r="Q1042" s="447">
        <f t="shared" si="16"/>
        <v>45038</v>
      </c>
      <c r="R1042" s="446">
        <v>2.3429281021511077</v>
      </c>
      <c r="S1042" s="445">
        <v>15711.62</v>
      </c>
    </row>
    <row r="1043" spans="17:19" ht="15" customHeight="1">
      <c r="Q1043" s="447">
        <f t="shared" si="16"/>
        <v>45039</v>
      </c>
      <c r="R1043" s="446">
        <v>2.3429281021511077</v>
      </c>
      <c r="S1043" s="445">
        <v>15711.62</v>
      </c>
    </row>
    <row r="1044" spans="17:19" ht="15" customHeight="1">
      <c r="Q1044" s="447">
        <f t="shared" si="16"/>
        <v>45040</v>
      </c>
      <c r="R1044" s="446">
        <v>2.3837776835858855</v>
      </c>
      <c r="S1044" s="445">
        <v>12141.42</v>
      </c>
    </row>
    <row r="1045" spans="17:19" ht="15" customHeight="1">
      <c r="Q1045" s="447">
        <f t="shared" si="16"/>
        <v>45041</v>
      </c>
      <c r="R1045" s="446">
        <v>2.4068946699162868</v>
      </c>
      <c r="S1045" s="445">
        <v>10510.7</v>
      </c>
    </row>
    <row r="1046" spans="17:19" ht="15" customHeight="1">
      <c r="Q1046" s="447">
        <f t="shared" si="16"/>
        <v>45042</v>
      </c>
      <c r="R1046" s="446">
        <v>2.3981360601886195</v>
      </c>
      <c r="S1046" s="445">
        <v>12597.01</v>
      </c>
    </row>
    <row r="1047" spans="17:19" ht="15" customHeight="1">
      <c r="Q1047" s="447">
        <f t="shared" si="16"/>
        <v>45043</v>
      </c>
      <c r="R1047" s="446">
        <v>2.4098381371198476</v>
      </c>
      <c r="S1047" s="445">
        <v>11543.91</v>
      </c>
    </row>
    <row r="1048" spans="17:19" ht="15" customHeight="1">
      <c r="Q1048" s="447">
        <f t="shared" si="16"/>
        <v>45044</v>
      </c>
      <c r="R1048" s="446">
        <v>2.4643281763272227</v>
      </c>
      <c r="S1048" s="445">
        <v>15546.89</v>
      </c>
    </row>
    <row r="1049" spans="17:19" ht="15" customHeight="1">
      <c r="Q1049" s="447">
        <f t="shared" si="16"/>
        <v>45045</v>
      </c>
      <c r="R1049" s="446">
        <v>2.4643281763272227</v>
      </c>
      <c r="S1049" s="445">
        <v>15546.89</v>
      </c>
    </row>
    <row r="1050" spans="17:19" ht="15" customHeight="1">
      <c r="Q1050" s="447">
        <f t="shared" si="16"/>
        <v>45046</v>
      </c>
      <c r="R1050" s="446">
        <v>2.4643281763272227</v>
      </c>
      <c r="S1050" s="445">
        <v>15546.89</v>
      </c>
    </row>
    <row r="1051" spans="17:19" ht="15" customHeight="1">
      <c r="Q1051" s="447">
        <f t="shared" si="16"/>
        <v>45047</v>
      </c>
      <c r="R1051" s="446">
        <v>2.4643281763272227</v>
      </c>
      <c r="S1051" s="445">
        <v>15546.89</v>
      </c>
    </row>
    <row r="1052" spans="17:19" ht="15" customHeight="1">
      <c r="Q1052" s="447">
        <f t="shared" si="16"/>
        <v>45048</v>
      </c>
      <c r="R1052" s="446">
        <v>2.508623768146657</v>
      </c>
      <c r="S1052" s="445">
        <v>12688.37</v>
      </c>
    </row>
    <row r="1053" spans="17:19" ht="15" customHeight="1">
      <c r="Q1053" s="447">
        <f t="shared" si="16"/>
        <v>45049</v>
      </c>
      <c r="R1053" s="446">
        <v>2.5253512768888418</v>
      </c>
      <c r="S1053" s="445">
        <v>15879.46</v>
      </c>
    </row>
    <row r="1054" spans="17:19" ht="15" customHeight="1">
      <c r="Q1054" s="447">
        <f t="shared" si="16"/>
        <v>45050</v>
      </c>
      <c r="R1054" s="446">
        <v>2.564406061248278</v>
      </c>
      <c r="S1054" s="445">
        <v>14273.62</v>
      </c>
    </row>
    <row r="1055" spans="17:19" ht="15" customHeight="1">
      <c r="Q1055" s="447">
        <f t="shared" si="16"/>
        <v>45051</v>
      </c>
      <c r="R1055" s="446">
        <v>2.5824258238847091</v>
      </c>
      <c r="S1055" s="445">
        <v>17497.38</v>
      </c>
    </row>
    <row r="1056" spans="17:19" ht="15" customHeight="1">
      <c r="Q1056" s="447">
        <f t="shared" si="16"/>
        <v>45052</v>
      </c>
      <c r="R1056" s="446">
        <v>2.5824258238847091</v>
      </c>
      <c r="S1056" s="445">
        <v>17497.38</v>
      </c>
    </row>
    <row r="1057" spans="17:19" ht="15" customHeight="1">
      <c r="Q1057" s="447">
        <f t="shared" si="16"/>
        <v>45053</v>
      </c>
      <c r="R1057" s="446">
        <v>2.5824258238847091</v>
      </c>
      <c r="S1057" s="445">
        <v>17497.38</v>
      </c>
    </row>
    <row r="1058" spans="17:19" ht="15" customHeight="1">
      <c r="Q1058" s="447">
        <f t="shared" si="16"/>
        <v>45054</v>
      </c>
      <c r="R1058" s="446">
        <v>2.5414326586839038</v>
      </c>
      <c r="S1058" s="445">
        <v>15816.28</v>
      </c>
    </row>
    <row r="1059" spans="17:19" ht="15" customHeight="1">
      <c r="Q1059" s="447">
        <f t="shared" si="16"/>
        <v>45055</v>
      </c>
      <c r="R1059" s="446">
        <v>2.5396378616085622</v>
      </c>
      <c r="S1059" s="445">
        <v>16128.81</v>
      </c>
    </row>
    <row r="1060" spans="17:19" ht="15" customHeight="1">
      <c r="Q1060" s="447">
        <f t="shared" si="16"/>
        <v>45056</v>
      </c>
      <c r="R1060" s="446">
        <v>2.5702929956553988</v>
      </c>
      <c r="S1060" s="445">
        <v>13987.07</v>
      </c>
    </row>
    <row r="1061" spans="17:19" ht="15" customHeight="1">
      <c r="Q1061" s="447">
        <f t="shared" si="16"/>
        <v>45057</v>
      </c>
      <c r="R1061" s="446">
        <v>2.5684981985800572</v>
      </c>
      <c r="S1061" s="445">
        <v>15376.17</v>
      </c>
    </row>
    <row r="1062" spans="17:19" ht="15" customHeight="1">
      <c r="Q1062" s="447">
        <f t="shared" si="16"/>
        <v>45058</v>
      </c>
      <c r="R1062" s="446">
        <v>2.6198293949348312</v>
      </c>
      <c r="S1062" s="445">
        <v>17302.330000000002</v>
      </c>
    </row>
    <row r="1063" spans="17:19" ht="15" customHeight="1">
      <c r="Q1063" s="447">
        <f t="shared" si="16"/>
        <v>45059</v>
      </c>
      <c r="R1063" s="446">
        <v>2.6198293949348312</v>
      </c>
      <c r="S1063" s="445">
        <v>17302.330000000002</v>
      </c>
    </row>
    <row r="1064" spans="17:19" ht="15" customHeight="1">
      <c r="Q1064" s="447">
        <f t="shared" si="16"/>
        <v>45060</v>
      </c>
      <c r="R1064" s="446">
        <v>2.6198293949348312</v>
      </c>
      <c r="S1064" s="445">
        <v>17302.330000000002</v>
      </c>
    </row>
    <row r="1065" spans="17:19" ht="15" customHeight="1">
      <c r="Q1065" s="447">
        <f t="shared" si="16"/>
        <v>45061</v>
      </c>
      <c r="R1065" s="446">
        <v>2.6835805870509697</v>
      </c>
      <c r="S1065" s="445">
        <v>20451.09</v>
      </c>
    </row>
    <row r="1066" spans="17:19" ht="15" customHeight="1">
      <c r="Q1066" s="447">
        <f t="shared" si="16"/>
        <v>45062</v>
      </c>
      <c r="R1066" s="446">
        <v>2.705477111370139</v>
      </c>
      <c r="S1066" s="445">
        <v>29255.19</v>
      </c>
    </row>
    <row r="1067" spans="17:19" ht="15" customHeight="1">
      <c r="Q1067" s="447">
        <f t="shared" si="16"/>
        <v>45063</v>
      </c>
      <c r="R1067" s="446">
        <v>2.7776279537988766</v>
      </c>
      <c r="S1067" s="445">
        <v>33618.82</v>
      </c>
    </row>
    <row r="1068" spans="17:19" ht="15" customHeight="1">
      <c r="Q1068" s="447">
        <f t="shared" si="16"/>
        <v>45064</v>
      </c>
      <c r="R1068" s="446">
        <v>2.78042783723641</v>
      </c>
      <c r="S1068" s="445">
        <v>18804.150000000001</v>
      </c>
    </row>
    <row r="1069" spans="17:19" ht="15" customHeight="1">
      <c r="Q1069" s="447">
        <f t="shared" si="16"/>
        <v>45065</v>
      </c>
      <c r="R1069" s="446">
        <v>2.8235747589276254</v>
      </c>
      <c r="S1069" s="445">
        <v>18454.560000000001</v>
      </c>
    </row>
    <row r="1070" spans="17:19" ht="15" customHeight="1">
      <c r="Q1070" s="447">
        <f t="shared" si="16"/>
        <v>45066</v>
      </c>
      <c r="R1070" s="446">
        <v>2.8235747589276254</v>
      </c>
      <c r="S1070" s="445">
        <v>18454.560000000001</v>
      </c>
    </row>
    <row r="1071" spans="17:19" ht="15" customHeight="1">
      <c r="Q1071" s="447">
        <f t="shared" si="16"/>
        <v>45067</v>
      </c>
      <c r="R1071" s="446">
        <v>2.8235747589276254</v>
      </c>
      <c r="S1071" s="445">
        <v>18454.560000000001</v>
      </c>
    </row>
    <row r="1072" spans="17:19" ht="15" customHeight="1">
      <c r="Q1072" s="447">
        <f t="shared" si="16"/>
        <v>45068</v>
      </c>
      <c r="R1072" s="446">
        <v>2.8609065380947336</v>
      </c>
      <c r="S1072" s="445">
        <v>21064.44</v>
      </c>
    </row>
    <row r="1073" spans="17:19" ht="15" customHeight="1">
      <c r="Q1073" s="447">
        <f t="shared" si="16"/>
        <v>45069</v>
      </c>
      <c r="R1073" s="446">
        <v>2.8961563526544456</v>
      </c>
      <c r="S1073" s="445">
        <v>17020.72</v>
      </c>
    </row>
    <row r="1074" spans="17:19" ht="15" customHeight="1">
      <c r="Q1074" s="447">
        <f t="shared" si="16"/>
        <v>45070</v>
      </c>
      <c r="R1074" s="446">
        <v>2.8184775352336549</v>
      </c>
      <c r="S1074" s="445">
        <v>23547.21</v>
      </c>
    </row>
    <row r="1075" spans="17:19" ht="15" customHeight="1">
      <c r="Q1075" s="447">
        <f t="shared" si="16"/>
        <v>45071</v>
      </c>
      <c r="R1075" s="446">
        <v>2.8129495602416021</v>
      </c>
      <c r="S1075" s="445">
        <v>21215.16</v>
      </c>
    </row>
    <row r="1076" spans="17:19" ht="15" customHeight="1">
      <c r="Q1076" s="447">
        <f t="shared" si="16"/>
        <v>45072</v>
      </c>
      <c r="R1076" s="446">
        <v>2.8033294479177706</v>
      </c>
      <c r="S1076" s="445">
        <v>22592.27</v>
      </c>
    </row>
    <row r="1077" spans="17:19" ht="15" customHeight="1">
      <c r="Q1077" s="447">
        <f t="shared" si="16"/>
        <v>45073</v>
      </c>
      <c r="R1077" s="446">
        <v>2.8033294479177706</v>
      </c>
      <c r="S1077" s="445">
        <v>22592.27</v>
      </c>
    </row>
    <row r="1078" spans="17:19" ht="15" customHeight="1">
      <c r="Q1078" s="447">
        <f t="shared" si="16"/>
        <v>45074</v>
      </c>
      <c r="R1078" s="446">
        <v>2.8033294479177706</v>
      </c>
      <c r="S1078" s="445">
        <v>22592.27</v>
      </c>
    </row>
    <row r="1079" spans="17:19" ht="15" customHeight="1">
      <c r="Q1079" s="447">
        <f t="shared" si="16"/>
        <v>45075</v>
      </c>
      <c r="R1079" s="446">
        <v>2.8483429585673412</v>
      </c>
      <c r="S1079" s="445">
        <v>21886.85</v>
      </c>
    </row>
    <row r="1080" spans="17:19" ht="15" customHeight="1">
      <c r="Q1080" s="447">
        <f t="shared" si="16"/>
        <v>45076</v>
      </c>
      <c r="R1080" s="446">
        <v>2.7920581222846246</v>
      </c>
      <c r="S1080" s="445">
        <v>22840.68</v>
      </c>
    </row>
    <row r="1081" spans="17:19" ht="15" customHeight="1">
      <c r="Q1081" s="447">
        <f t="shared" si="16"/>
        <v>45077</v>
      </c>
      <c r="R1081" s="446">
        <v>2.8183339514676273</v>
      </c>
      <c r="S1081" s="445">
        <v>26160.83</v>
      </c>
    </row>
    <row r="1082" spans="17:19" ht="15" customHeight="1">
      <c r="Q1082" s="447">
        <f t="shared" si="16"/>
        <v>45078</v>
      </c>
      <c r="R1082" s="446">
        <v>2.7092102892868497</v>
      </c>
      <c r="S1082" s="445">
        <v>31121.63</v>
      </c>
    </row>
    <row r="1083" spans="17:19" ht="15" customHeight="1">
      <c r="Q1083" s="447">
        <f t="shared" si="16"/>
        <v>45079</v>
      </c>
      <c r="R1083" s="446">
        <v>2.6822883331567238</v>
      </c>
      <c r="S1083" s="445">
        <v>43020.05</v>
      </c>
    </row>
    <row r="1084" spans="17:19" ht="15" customHeight="1">
      <c r="Q1084" s="447">
        <f t="shared" si="16"/>
        <v>45080</v>
      </c>
      <c r="R1084" s="446">
        <v>2.6822883331567238</v>
      </c>
      <c r="S1084" s="445">
        <v>43020.05</v>
      </c>
    </row>
    <row r="1085" spans="17:19" ht="15" customHeight="1">
      <c r="Q1085" s="447">
        <f t="shared" si="16"/>
        <v>45081</v>
      </c>
      <c r="R1085" s="446">
        <v>2.6822883331567238</v>
      </c>
      <c r="S1085" s="445">
        <v>43020.05</v>
      </c>
    </row>
    <row r="1086" spans="17:19" ht="15" customHeight="1">
      <c r="Q1086" s="447">
        <f t="shared" si="16"/>
        <v>45082</v>
      </c>
      <c r="R1086" s="446">
        <v>2.535761099925824</v>
      </c>
      <c r="S1086" s="445">
        <v>40850.17</v>
      </c>
    </row>
    <row r="1087" spans="17:19" ht="15" customHeight="1">
      <c r="Q1087" s="447">
        <f t="shared" si="16"/>
        <v>45083</v>
      </c>
      <c r="R1087" s="446">
        <v>2.6850882165942567</v>
      </c>
      <c r="S1087" s="445">
        <v>38663.67</v>
      </c>
    </row>
    <row r="1088" spans="17:19" ht="15" customHeight="1">
      <c r="Q1088" s="447">
        <f t="shared" si="16"/>
        <v>45084</v>
      </c>
      <c r="R1088" s="446">
        <v>2.6109989933241495</v>
      </c>
      <c r="S1088" s="445">
        <v>31380.33</v>
      </c>
    </row>
    <row r="1089" spans="17:19" ht="15" customHeight="1">
      <c r="Q1089" s="447">
        <f t="shared" si="16"/>
        <v>45085</v>
      </c>
      <c r="R1089" s="446">
        <v>2.682862668220833</v>
      </c>
      <c r="S1089" s="445">
        <v>26498.73</v>
      </c>
    </row>
    <row r="1090" spans="17:19" ht="15" customHeight="1">
      <c r="Q1090" s="447">
        <f t="shared" si="16"/>
        <v>45086</v>
      </c>
      <c r="R1090" s="446">
        <v>2.7064821977323303</v>
      </c>
      <c r="S1090" s="445">
        <v>18891.919999999998</v>
      </c>
    </row>
    <row r="1091" spans="17:19" ht="15" customHeight="1">
      <c r="Q1091" s="447">
        <f t="shared" si="16"/>
        <v>45087</v>
      </c>
      <c r="R1091" s="446">
        <v>2.7064821977323303</v>
      </c>
      <c r="S1091" s="445">
        <v>18891.919999999998</v>
      </c>
    </row>
    <row r="1092" spans="17:19" ht="15" customHeight="1">
      <c r="Q1092" s="447">
        <f t="shared" si="16"/>
        <v>45088</v>
      </c>
      <c r="R1092" s="446">
        <v>2.7064821977323303</v>
      </c>
      <c r="S1092" s="445">
        <v>18891.919999999998</v>
      </c>
    </row>
    <row r="1093" spans="17:19" ht="15" customHeight="1">
      <c r="Q1093" s="447">
        <f t="shared" si="16"/>
        <v>45089</v>
      </c>
      <c r="R1093" s="446">
        <v>2.7525725866271062</v>
      </c>
      <c r="S1093" s="445">
        <v>16447.919999999998</v>
      </c>
    </row>
    <row r="1094" spans="17:19" ht="15" customHeight="1">
      <c r="Q1094" s="447">
        <f t="shared" si="16"/>
        <v>45090</v>
      </c>
      <c r="R1094" s="446">
        <v>2.7315375649041012</v>
      </c>
      <c r="S1094" s="445">
        <v>17817.45</v>
      </c>
    </row>
    <row r="1095" spans="17:19" ht="15" customHeight="1">
      <c r="Q1095" s="447">
        <f t="shared" si="16"/>
        <v>45091</v>
      </c>
      <c r="R1095" s="446">
        <v>2.7312503973720461</v>
      </c>
      <c r="S1095" s="445">
        <v>15787.85</v>
      </c>
    </row>
    <row r="1096" spans="17:19" ht="15" customHeight="1">
      <c r="Q1096" s="447">
        <f t="shared" si="16"/>
        <v>45092</v>
      </c>
      <c r="R1096" s="446">
        <v>2.6279418777153758</v>
      </c>
      <c r="S1096" s="445">
        <v>30408.33</v>
      </c>
    </row>
    <row r="1097" spans="17:19" ht="15" customHeight="1">
      <c r="Q1097" s="447">
        <f t="shared" si="16"/>
        <v>45093</v>
      </c>
      <c r="R1097" s="446">
        <v>2.5560064109356788</v>
      </c>
      <c r="S1097" s="445">
        <v>27710.080000000002</v>
      </c>
    </row>
    <row r="1098" spans="17:19" ht="15" customHeight="1">
      <c r="Q1098" s="447">
        <f t="shared" si="16"/>
        <v>45094</v>
      </c>
      <c r="R1098" s="446">
        <v>2.5560064109356788</v>
      </c>
      <c r="S1098" s="445">
        <v>27710.080000000002</v>
      </c>
    </row>
    <row r="1099" spans="17:19" ht="15" customHeight="1">
      <c r="Q1099" s="447">
        <f t="shared" si="16"/>
        <v>45095</v>
      </c>
      <c r="R1099" s="446">
        <v>2.5560064109356788</v>
      </c>
      <c r="S1099" s="445">
        <v>27710.080000000002</v>
      </c>
    </row>
    <row r="1100" spans="17:19" ht="15" customHeight="1">
      <c r="Q1100" s="447">
        <f t="shared" si="16"/>
        <v>45096</v>
      </c>
      <c r="R1100" s="446">
        <v>2.5589498781392392</v>
      </c>
      <c r="S1100" s="445">
        <v>19118.03</v>
      </c>
    </row>
    <row r="1101" spans="17:19" ht="15" customHeight="1">
      <c r="Q1101" s="447">
        <f t="shared" si="16"/>
        <v>45097</v>
      </c>
      <c r="R1101" s="446">
        <v>2.6821447493906962</v>
      </c>
      <c r="S1101" s="445">
        <v>23458.37</v>
      </c>
    </row>
    <row r="1102" spans="17:19" ht="15" customHeight="1">
      <c r="Q1102" s="447">
        <f t="shared" si="16"/>
        <v>45098</v>
      </c>
      <c r="R1102" s="446">
        <v>2.700667055208223</v>
      </c>
      <c r="S1102" s="445">
        <v>22366.7</v>
      </c>
    </row>
    <row r="1103" spans="17:19" ht="15" customHeight="1">
      <c r="Q1103" s="447">
        <f t="shared" si="16"/>
        <v>45099</v>
      </c>
      <c r="R1103" s="446">
        <v>2.6830062519868605</v>
      </c>
      <c r="S1103" s="445">
        <v>31117.87</v>
      </c>
    </row>
    <row r="1104" spans="17:19" ht="15" customHeight="1">
      <c r="Q1104" s="447">
        <f t="shared" si="16"/>
        <v>45100</v>
      </c>
      <c r="R1104" s="446">
        <v>2.7537930486383386</v>
      </c>
      <c r="S1104" s="445">
        <v>22909.82</v>
      </c>
    </row>
    <row r="1105" spans="17:20" ht="15" customHeight="1">
      <c r="Q1105" s="447">
        <f t="shared" ref="Q1105:Q1110" si="17">Q1106-1</f>
        <v>45101</v>
      </c>
      <c r="R1105" s="446">
        <v>2.7537930486383386</v>
      </c>
      <c r="S1105" s="445">
        <v>22909.82</v>
      </c>
    </row>
    <row r="1106" spans="17:20" ht="15" customHeight="1">
      <c r="Q1106" s="447">
        <f t="shared" si="17"/>
        <v>45102</v>
      </c>
      <c r="R1106" s="446">
        <v>2.7537930486383386</v>
      </c>
      <c r="S1106" s="445">
        <v>22909.82</v>
      </c>
    </row>
    <row r="1107" spans="17:20" ht="15" customHeight="1">
      <c r="Q1107" s="447">
        <f t="shared" si="17"/>
        <v>45103</v>
      </c>
      <c r="R1107" s="446">
        <v>2.7996680618840735</v>
      </c>
      <c r="S1107" s="445">
        <v>14473.31</v>
      </c>
    </row>
    <row r="1108" spans="17:20" ht="15" customHeight="1">
      <c r="Q1108" s="447">
        <f t="shared" si="17"/>
        <v>45104</v>
      </c>
      <c r="R1108" s="446">
        <v>2.799811645650101</v>
      </c>
      <c r="S1108" s="445">
        <v>14925.75</v>
      </c>
    </row>
    <row r="1109" spans="17:20" ht="15" customHeight="1">
      <c r="Q1109" s="447">
        <f t="shared" si="17"/>
        <v>45105</v>
      </c>
      <c r="R1109" s="446">
        <v>2.762767034015047</v>
      </c>
      <c r="S1109" s="445">
        <v>18669.84</v>
      </c>
    </row>
    <row r="1110" spans="17:20" ht="15" customHeight="1">
      <c r="Q1110" s="447">
        <f t="shared" si="17"/>
        <v>45106</v>
      </c>
      <c r="R1110" s="446">
        <v>2.7354861184698525</v>
      </c>
      <c r="S1110" s="445">
        <v>12275.82</v>
      </c>
    </row>
    <row r="1111" spans="17:20" ht="15" customHeight="1">
      <c r="Q1111" s="444">
        <v>45107</v>
      </c>
      <c r="R1111" s="443">
        <v>2.6853753841263117</v>
      </c>
      <c r="S1111" s="442">
        <v>15684.5</v>
      </c>
    </row>
    <row r="1112" spans="17:20" ht="15" customHeight="1">
      <c r="T1112" s="33" t="s">
        <v>0</v>
      </c>
    </row>
  </sheetData>
  <printOptions horizontalCentered="1"/>
  <pageMargins left="0.118110236220472" right="0.118110236220472" top="0.118110236220472" bottom="0.118110236220472" header="0.118110236220472" footer="0.118110236220472"/>
  <pageSetup scale="95" orientation="landscape" horizontalDpi="0" verticalDpi="0" r:id="rId1"/>
  <headerFooter>
    <oddFooter>&amp;L&amp;"Open Sans,Bold"&amp;10&amp;K002060Compact Valuation Model&amp;C&amp;"Open Sans,Bold"&amp;10&amp;K002060Page &amp;P of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Cover</vt:lpstr>
      <vt:lpstr>Summary</vt:lpstr>
      <vt:lpstr>Trading</vt:lpstr>
      <vt:lpstr>Precedents</vt:lpstr>
      <vt:lpstr>DCF</vt:lpstr>
      <vt:lpstr>Segments</vt:lpstr>
      <vt:lpstr>Price</vt:lpstr>
      <vt:lpstr>Cover!Print_Area</vt:lpstr>
      <vt:lpstr>DCF!Print_Area</vt:lpstr>
      <vt:lpstr>Precedents!Print_Area</vt:lpstr>
      <vt:lpstr>Price!Print_Area</vt:lpstr>
      <vt:lpstr>Segments!Print_Area</vt:lpstr>
      <vt:lpstr>Summary!Print_Area</vt:lpstr>
      <vt:lpstr>Trading!Print_Area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Duncan McKeen</cp:lastModifiedBy>
  <cp:revision/>
  <cp:lastPrinted>1899-12-30T05:00:00Z</cp:lastPrinted>
  <dcterms:created xsi:type="dcterms:W3CDTF">1899-12-30T05:00:00Z</dcterms:created>
  <dcterms:modified xsi:type="dcterms:W3CDTF">2023-07-05T13:54:30Z</dcterms:modified>
  <cp:category/>
  <cp:contentStatus/>
  <dc:language/>
  <cp:version/>
</cp:coreProperties>
</file>